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A-VDC01\RedirectedFolders\rkeuning\Desktop\"/>
    </mc:Choice>
  </mc:AlternateContent>
  <bookViews>
    <workbookView xWindow="0" yWindow="0" windowWidth="20490" windowHeight="6945" activeTab="1"/>
  </bookViews>
  <sheets>
    <sheet name="START" sheetId="2" r:id="rId1"/>
    <sheet name="PERSONAL BUDGET" sheetId="1" r:id="rId2"/>
  </sheets>
  <definedNames>
    <definedName name="LastCol">COUNTA('PERSONAL BUDGET'!$5:$5)+1</definedName>
    <definedName name="PrintArea_SET">OFFSET('PERSONAL BUDGET'!$C$3,,,MATCH(REPT("z",255),'PERSONAL BUDGET'!$C:$C),LastCol)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P70" i="1"/>
  <c r="Q3" i="1" l="1"/>
  <c r="P18" i="1" l="1"/>
  <c r="P14" i="1"/>
  <c r="P16" i="1"/>
  <c r="P15" i="1"/>
  <c r="E103" i="1" l="1"/>
  <c r="F103" i="1"/>
  <c r="G103" i="1"/>
  <c r="H103" i="1"/>
  <c r="I103" i="1"/>
  <c r="J103" i="1"/>
  <c r="K103" i="1"/>
  <c r="L103" i="1"/>
  <c r="M103" i="1"/>
  <c r="N103" i="1"/>
  <c r="O103" i="1"/>
  <c r="D103" i="1"/>
  <c r="E95" i="1"/>
  <c r="F95" i="1"/>
  <c r="G95" i="1"/>
  <c r="H95" i="1"/>
  <c r="I95" i="1"/>
  <c r="J95" i="1"/>
  <c r="K95" i="1"/>
  <c r="L95" i="1"/>
  <c r="M95" i="1"/>
  <c r="N95" i="1"/>
  <c r="O95" i="1"/>
  <c r="D95" i="1"/>
  <c r="E87" i="1"/>
  <c r="F87" i="1"/>
  <c r="G87" i="1"/>
  <c r="H87" i="1"/>
  <c r="I87" i="1"/>
  <c r="J87" i="1"/>
  <c r="K87" i="1"/>
  <c r="L87" i="1"/>
  <c r="M87" i="1"/>
  <c r="N87" i="1"/>
  <c r="O87" i="1"/>
  <c r="D87" i="1"/>
  <c r="E79" i="1"/>
  <c r="F79" i="1"/>
  <c r="G79" i="1"/>
  <c r="H79" i="1"/>
  <c r="I79" i="1"/>
  <c r="J79" i="1"/>
  <c r="K79" i="1"/>
  <c r="L79" i="1"/>
  <c r="M79" i="1"/>
  <c r="N79" i="1"/>
  <c r="O79" i="1"/>
  <c r="D79" i="1"/>
  <c r="E71" i="1"/>
  <c r="F71" i="1"/>
  <c r="G71" i="1"/>
  <c r="H71" i="1"/>
  <c r="I71" i="1"/>
  <c r="J71" i="1"/>
  <c r="K71" i="1"/>
  <c r="L71" i="1"/>
  <c r="M71" i="1"/>
  <c r="N71" i="1"/>
  <c r="O71" i="1"/>
  <c r="D71" i="1"/>
  <c r="E63" i="1"/>
  <c r="F63" i="1"/>
  <c r="G63" i="1"/>
  <c r="H63" i="1"/>
  <c r="I63" i="1"/>
  <c r="J63" i="1"/>
  <c r="K63" i="1"/>
  <c r="L63" i="1"/>
  <c r="M63" i="1"/>
  <c r="N63" i="1"/>
  <c r="O63" i="1"/>
  <c r="D63" i="1"/>
  <c r="E54" i="1"/>
  <c r="F54" i="1"/>
  <c r="G54" i="1"/>
  <c r="H54" i="1"/>
  <c r="I54" i="1"/>
  <c r="J54" i="1"/>
  <c r="K54" i="1"/>
  <c r="L54" i="1"/>
  <c r="M54" i="1"/>
  <c r="N54" i="1"/>
  <c r="O54" i="1"/>
  <c r="D54" i="1"/>
  <c r="P99" i="1"/>
  <c r="P100" i="1"/>
  <c r="P101" i="1"/>
  <c r="P102" i="1"/>
  <c r="P98" i="1"/>
  <c r="P91" i="1"/>
  <c r="P92" i="1"/>
  <c r="P93" i="1"/>
  <c r="P94" i="1"/>
  <c r="P90" i="1"/>
  <c r="P83" i="1"/>
  <c r="P84" i="1"/>
  <c r="P85" i="1"/>
  <c r="P86" i="1"/>
  <c r="P82" i="1"/>
  <c r="P75" i="1"/>
  <c r="P76" i="1"/>
  <c r="P77" i="1"/>
  <c r="P78" i="1"/>
  <c r="P74" i="1"/>
  <c r="P67" i="1"/>
  <c r="P68" i="1"/>
  <c r="P69" i="1"/>
  <c r="P66" i="1"/>
  <c r="P58" i="1"/>
  <c r="P59" i="1"/>
  <c r="P60" i="1"/>
  <c r="P61" i="1"/>
  <c r="P62" i="1"/>
  <c r="P57" i="1"/>
  <c r="P48" i="1"/>
  <c r="P49" i="1"/>
  <c r="P50" i="1"/>
  <c r="P51" i="1"/>
  <c r="P52" i="1"/>
  <c r="P53" i="1"/>
  <c r="P47" i="1"/>
  <c r="E44" i="1"/>
  <c r="F44" i="1"/>
  <c r="G44" i="1"/>
  <c r="H44" i="1"/>
  <c r="I44" i="1"/>
  <c r="J44" i="1"/>
  <c r="K44" i="1"/>
  <c r="L44" i="1"/>
  <c r="M44" i="1"/>
  <c r="N44" i="1"/>
  <c r="O44" i="1"/>
  <c r="D44" i="1"/>
  <c r="P41" i="1"/>
  <c r="P42" i="1"/>
  <c r="P43" i="1"/>
  <c r="P40" i="1"/>
  <c r="E37" i="1"/>
  <c r="F37" i="1"/>
  <c r="G37" i="1"/>
  <c r="H37" i="1"/>
  <c r="I37" i="1"/>
  <c r="J37" i="1"/>
  <c r="K37" i="1"/>
  <c r="L37" i="1"/>
  <c r="M37" i="1"/>
  <c r="N37" i="1"/>
  <c r="O37" i="1"/>
  <c r="D37" i="1"/>
  <c r="P32" i="1"/>
  <c r="P33" i="1"/>
  <c r="P34" i="1"/>
  <c r="P35" i="1"/>
  <c r="P36" i="1"/>
  <c r="P31" i="1"/>
  <c r="E28" i="1"/>
  <c r="F28" i="1"/>
  <c r="G28" i="1"/>
  <c r="H28" i="1"/>
  <c r="I28" i="1"/>
  <c r="J28" i="1"/>
  <c r="K28" i="1"/>
  <c r="L28" i="1"/>
  <c r="M28" i="1"/>
  <c r="N28" i="1"/>
  <c r="O28" i="1"/>
  <c r="D28" i="1"/>
  <c r="P23" i="1"/>
  <c r="P24" i="1"/>
  <c r="P25" i="1"/>
  <c r="P26" i="1"/>
  <c r="P27" i="1"/>
  <c r="P22" i="1"/>
  <c r="E19" i="1"/>
  <c r="F19" i="1"/>
  <c r="G19" i="1"/>
  <c r="H19" i="1"/>
  <c r="I19" i="1"/>
  <c r="J19" i="1"/>
  <c r="K19" i="1"/>
  <c r="L19" i="1"/>
  <c r="M19" i="1"/>
  <c r="N19" i="1"/>
  <c r="O19" i="1"/>
  <c r="D19" i="1"/>
  <c r="P44" i="1" l="1"/>
  <c r="P95" i="1"/>
  <c r="P87" i="1"/>
  <c r="P79" i="1"/>
  <c r="P71" i="1"/>
  <c r="P63" i="1"/>
  <c r="P54" i="1"/>
  <c r="L106" i="1"/>
  <c r="P37" i="1"/>
  <c r="P28" i="1"/>
  <c r="P19" i="1"/>
  <c r="K106" i="1"/>
  <c r="J106" i="1"/>
  <c r="I106" i="1"/>
  <c r="D106" i="1"/>
  <c r="H106" i="1"/>
  <c r="O106" i="1"/>
  <c r="N106" i="1"/>
  <c r="M106" i="1"/>
  <c r="E106" i="1"/>
  <c r="G106" i="1"/>
  <c r="F106" i="1"/>
  <c r="P103" i="1"/>
  <c r="O10" i="1"/>
  <c r="G10" i="1"/>
  <c r="L10" i="1"/>
  <c r="N10" i="1"/>
  <c r="F10" i="1"/>
  <c r="E10" i="1"/>
  <c r="I10" i="1"/>
  <c r="H10" i="1"/>
  <c r="D10" i="1"/>
  <c r="M10" i="1"/>
  <c r="K10" i="1"/>
  <c r="P9" i="1"/>
  <c r="P8" i="1"/>
  <c r="J10" i="1"/>
  <c r="P7" i="1"/>
  <c r="D107" i="1" l="1"/>
  <c r="L107" i="1"/>
  <c r="J107" i="1"/>
  <c r="I107" i="1"/>
  <c r="F107" i="1"/>
  <c r="N107" i="1"/>
  <c r="H107" i="1"/>
  <c r="P106" i="1"/>
  <c r="K107" i="1"/>
  <c r="M107" i="1"/>
  <c r="G107" i="1"/>
  <c r="O107" i="1"/>
  <c r="E107" i="1"/>
  <c r="P10" i="1"/>
  <c r="P107" i="1" l="1"/>
</calcChain>
</file>

<file path=xl/sharedStrings.xml><?xml version="1.0" encoding="utf-8"?>
<sst xmlns="http://schemas.openxmlformats.org/spreadsheetml/2006/main" count="323" uniqueCount="125">
  <si>
    <t>Wages</t>
  </si>
  <si>
    <t>Miscellaneous</t>
  </si>
  <si>
    <t xml:space="preserve">Groceries </t>
  </si>
  <si>
    <t>Child care</t>
  </si>
  <si>
    <t>Dry cleaning</t>
  </si>
  <si>
    <t>Dining out</t>
  </si>
  <si>
    <t>Housecleaning service</t>
  </si>
  <si>
    <t>Insurance</t>
  </si>
  <si>
    <t>Repairs</t>
  </si>
  <si>
    <t>Parking</t>
  </si>
  <si>
    <t>Public transportation</t>
  </si>
  <si>
    <t>Movies/plays</t>
  </si>
  <si>
    <t>Concerts/clubs</t>
  </si>
  <si>
    <t>Health club dues</t>
  </si>
  <si>
    <t>Prescriptions</t>
  </si>
  <si>
    <t>Co-payments/out-of-pocket</t>
  </si>
  <si>
    <t>Veterinarians/pet medicines</t>
  </si>
  <si>
    <t>Life insurance</t>
  </si>
  <si>
    <t>Accommodations</t>
  </si>
  <si>
    <t>Food</t>
  </si>
  <si>
    <t>Souvenirs</t>
  </si>
  <si>
    <t>Pet boarding</t>
  </si>
  <si>
    <t>Rental car</t>
  </si>
  <si>
    <t>Gym fees</t>
  </si>
  <si>
    <t>Sports equipment</t>
  </si>
  <si>
    <t>Team dues</t>
  </si>
  <si>
    <t>Toys/child gear</t>
  </si>
  <si>
    <t>Magazines</t>
  </si>
  <si>
    <t>Newspapers</t>
  </si>
  <si>
    <t>Internet connection</t>
  </si>
  <si>
    <t>Clothing</t>
  </si>
  <si>
    <t>Gifts</t>
  </si>
  <si>
    <t>Books</t>
  </si>
  <si>
    <t>Long-term savings</t>
  </si>
  <si>
    <t>Credit card payments</t>
  </si>
  <si>
    <t>Income tax (additional)</t>
  </si>
  <si>
    <t>Other obligations</t>
  </si>
  <si>
    <t xml:space="preserve">   Other</t>
  </si>
  <si>
    <t>Total expenses</t>
  </si>
  <si>
    <t>Cash short/extra</t>
  </si>
  <si>
    <t>Total</t>
  </si>
  <si>
    <t>INCOME</t>
  </si>
  <si>
    <t>EXPENSES</t>
  </si>
  <si>
    <t>HOME</t>
  </si>
  <si>
    <t>TRANSPORTATION</t>
  </si>
  <si>
    <t>DAILY LIVING</t>
  </si>
  <si>
    <t>ENTERTAINMENT</t>
  </si>
  <si>
    <t>HEALTH</t>
  </si>
  <si>
    <t>RECREATION</t>
  </si>
  <si>
    <t>DUES/SUBSCRIPTION</t>
  </si>
  <si>
    <t>PERSONAL</t>
  </si>
  <si>
    <t>FINANCIAL OBLIGATIONS</t>
  </si>
  <si>
    <t>TOTALS</t>
  </si>
  <si>
    <t>JAN</t>
  </si>
  <si>
    <t>FEB</t>
  </si>
  <si>
    <t>MAY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</si>
  <si>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</si>
  <si>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</si>
  <si>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</si>
  <si>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</si>
  <si>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</si>
  <si>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</si>
  <si>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</si>
  <si>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</si>
  <si>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</si>
  <si>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</t>
  </si>
  <si>
    <t>REVENUE</t>
  </si>
  <si>
    <t>Mortgage</t>
  </si>
  <si>
    <t>Interest/Dividends</t>
  </si>
  <si>
    <t>March</t>
  </si>
  <si>
    <t>April</t>
  </si>
  <si>
    <t>May</t>
  </si>
  <si>
    <t>June</t>
  </si>
  <si>
    <t>July</t>
  </si>
  <si>
    <t>Year</t>
  </si>
  <si>
    <t>PERSONAL BUDGET</t>
  </si>
  <si>
    <t>January</t>
  </si>
  <si>
    <t>February</t>
  </si>
  <si>
    <t>August</t>
  </si>
  <si>
    <t>September</t>
  </si>
  <si>
    <t>October</t>
  </si>
  <si>
    <t>November</t>
  </si>
  <si>
    <t>December</t>
  </si>
  <si>
    <t>Sparkline</t>
  </si>
  <si>
    <t>About The Template</t>
  </si>
  <si>
    <t>Use this template to maintain monthly and annual budget.</t>
  </si>
  <si>
    <t>Enter Revenues and Expenses in respective tables to calculate Cash shortage or surplus for each month and year.</t>
  </si>
  <si>
    <t>Sparklines are auto updated in each table.</t>
  </si>
  <si>
    <t>Note: </t>
  </si>
  <si>
    <t>Additional instructions have been provided in column A in PERSONAL BUDGET worksheet. This text has been intentionally hidden. To remove text, select column A, then select DELETE. To unhide text, select column A, then change font color.</t>
  </si>
  <si>
    <t>To learn more about tables, press SHIFT and then F10 within a table, select the TABLE option, and then select ALTERNATIVE TEXT.</t>
  </si>
  <si>
    <t>Create a Simple Personal Budget in this worksheet. Helpful instructions on how to use this worksheet are in cells in this column. Arrow down to get started.</t>
  </si>
  <si>
    <t>Title of this worksheet is in cell at right. Enter year in cell Q2. Next instruction is in cell A4.</t>
  </si>
  <si>
    <t>Labels are in cells C4 through P4.</t>
  </si>
  <si>
    <t>Enter details in Income table starting in cell C5. Next instruction is in cell A11.</t>
  </si>
  <si>
    <t>Labels are in cells C11 through P11.</t>
  </si>
  <si>
    <t>Enter Home expenses in table starting in cell C12. Next instruction is in cell A20.</t>
  </si>
  <si>
    <t>Enter Daily expenses in table starting in cell C20. Next instruction is in cell A29.</t>
  </si>
  <si>
    <t>Enter Transportation expenses in table starting in cell C29. Next instruction is in cell A38.</t>
  </si>
  <si>
    <t>Enter Entertainment expenses in table starting in cell C38. Next instruction is in cell A45.</t>
  </si>
  <si>
    <t>Enter Health expenses in table starting in cell C45. Next instruction is in cell A55.</t>
  </si>
  <si>
    <t>Enter Vacations expenses in table starting in cell C55. Next instruction is in cell A64.</t>
  </si>
  <si>
    <t>Enter Recreation expenses in table starting in cell C64. Next instruction is in cell A71.</t>
  </si>
  <si>
    <t>Enter expenses in Dues and Subscription table starting in cell C71. Next instruction is in cell A81.</t>
  </si>
  <si>
    <t>Enter Personal expenses in table starting in cell C81. Next instruction is in cell A89.</t>
  </si>
  <si>
    <t>Enter Financial Obligations in table starting in cell C89. Next instruction is in cell A97.</t>
  </si>
  <si>
    <t>Enter Miscellaneous Payments in table starting in cell C97. Next instruction is in cell A105.</t>
  </si>
  <si>
    <t>Totals are auto calculated in table starting in cell C105. Total expenses and Cash shortage or surplus are auto calculated for each month and entire year, and sparklines are updated.</t>
  </si>
  <si>
    <t>SPARKLINE</t>
  </si>
  <si>
    <t>Retirement</t>
  </si>
  <si>
    <t>Electricity/Gas</t>
  </si>
  <si>
    <t>Other</t>
  </si>
  <si>
    <t>Fuel</t>
  </si>
  <si>
    <t>Registration</t>
  </si>
  <si>
    <t>Foxtel</t>
  </si>
  <si>
    <t>Streaming Services</t>
  </si>
  <si>
    <t>HOLIDAYS</t>
  </si>
  <si>
    <t>Air Fares</t>
  </si>
  <si>
    <t>Donations</t>
  </si>
  <si>
    <t>Hairdresser/Barber</t>
  </si>
  <si>
    <t>Mobile Plan</t>
  </si>
  <si>
    <t>Rates/Water</t>
  </si>
  <si>
    <t xml:space="preserve">Music </t>
  </si>
  <si>
    <t>Column1</t>
  </si>
  <si>
    <t>Column2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</si>
</sst>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0"/>
      <color theme="1" tint="0.14993743705557422"/>
      <name val="verdana"/>
      <family val="2"/>
      <scheme val="minor"/>
    </font>
    <font>
      <b/>
      <sz val="10"/>
      <color theme="1" tint="0.14990691854609822"/>
      <name val="Gill Sans MT"/>
      <family val="2"/>
      <scheme val="major"/>
    </font>
    <font>
      <sz val="11"/>
      <color theme="1" tint="0.14993743705557422"/>
      <name val="Gill Sans MT"/>
      <family val="2"/>
      <scheme val="major"/>
    </font>
    <font>
      <sz val="22"/>
      <color theme="1" tint="0.14993743705557422"/>
      <name val="Gill Sans MT"/>
      <family val="2"/>
      <scheme val="major"/>
    </font>
    <font>
      <sz val="10"/>
      <color theme="4" tint="-0.499984740745262"/>
      <name val="verdana"/>
      <family val="2"/>
      <scheme val="minor"/>
    </font>
    <font>
      <sz val="10"/>
      <color theme="5" tint="-0.499984740745262"/>
      <name val="verdana"/>
      <family val="2"/>
      <scheme val="minor"/>
    </font>
    <font>
      <sz val="11"/>
      <color theme="1" tint="0.34998626667073579"/>
      <name val="Gill Sans MT"/>
      <family val="2"/>
      <scheme val="major"/>
    </font>
    <font>
      <sz val="10"/>
      <color theme="0"/>
      <name val="verdana"/>
      <family val="2"/>
      <scheme val="minor"/>
    </font>
    <font>
      <b/>
      <sz val="10"/>
      <color theme="0"/>
      <name val="Gill Sans MT"/>
      <family val="2"/>
      <scheme val="major"/>
    </font>
    <font>
      <b/>
      <sz val="25"/>
      <color rgb="FF000000"/>
      <name val="Gill Sans MT"/>
      <family val="2"/>
    </font>
    <font>
      <sz val="16"/>
      <color theme="0"/>
      <name val="Arial"/>
      <family val="2"/>
    </font>
    <font>
      <sz val="11"/>
      <color theme="1" tint="0.14993743705557422"/>
      <name val="Calibri"/>
      <family val="2"/>
    </font>
    <font>
      <b/>
      <sz val="11"/>
      <color theme="1" tint="0.14993743705557422"/>
      <name val="Calibri"/>
      <family val="2"/>
    </font>
    <font>
      <sz val="10"/>
      <color rgb="FFF7F7F7"/>
      <name val="verdana"/>
      <family val="2"/>
      <scheme val="minor"/>
    </font>
    <font>
      <sz val="11"/>
      <color rgb="FFF7F7F7"/>
      <name val="Calibri"/>
      <family val="2"/>
    </font>
    <font>
      <b/>
      <sz val="10"/>
      <color theme="1"/>
      <name val="Gill Sans MT"/>
      <family val="2"/>
      <scheme val="major"/>
    </font>
    <font>
      <b/>
      <sz val="10"/>
      <color theme="1" tint="0.499984740745262"/>
      <name val="verdana"/>
      <family val="2"/>
      <scheme val="minor"/>
    </font>
    <font>
      <b/>
      <u/>
      <sz val="10"/>
      <name val="Gill Sans MT"/>
      <family val="2"/>
      <scheme val="major"/>
    </font>
    <font>
      <b/>
      <sz val="11"/>
      <name val="Gill Sans MT"/>
      <family val="2"/>
      <scheme val="major"/>
    </font>
    <font>
      <b/>
      <u/>
      <sz val="10"/>
      <name val="verdana"/>
      <family val="2"/>
      <scheme val="minor"/>
    </font>
    <font>
      <b/>
      <sz val="10"/>
      <color theme="1" tint="0.34998626667073579"/>
      <name val="verdana"/>
      <family val="2"/>
      <scheme val="minor"/>
    </font>
  </fonts>
  <fills count="1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5" tint="0.80001220740379042"/>
        </stop>
      </gradientFill>
    </fill>
    <fill>
      <patternFill patternType="solid">
        <fgColor rgb="FFEFF5FF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 style="thick">
        <color theme="4"/>
      </right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/>
      <diagonal/>
    </border>
    <border>
      <left style="thick">
        <color theme="4"/>
      </left>
      <right/>
      <top/>
      <bottom/>
      <diagonal/>
    </border>
    <border>
      <left style="medium">
        <color theme="4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5"/>
      </left>
      <right/>
      <top/>
      <bottom style="thick">
        <color theme="0"/>
      </bottom>
      <diagonal/>
    </border>
    <border>
      <left style="thick">
        <color theme="4"/>
      </left>
      <right/>
      <top/>
      <bottom style="thick">
        <color theme="0"/>
      </bottom>
      <diagonal/>
    </border>
    <border>
      <left style="thick">
        <color theme="5"/>
      </left>
      <right/>
      <top/>
      <bottom style="thick">
        <color theme="0"/>
      </bottom>
      <diagonal/>
    </border>
  </borders>
  <cellStyleXfs count="5">
    <xf numFmtId="0" fontId="0" fillId="9" borderId="0">
      <alignment vertical="center"/>
    </xf>
    <xf numFmtId="0" fontId="3" fillId="0" borderId="0" applyNumberFormat="0" applyFill="0" applyProtection="0">
      <alignment vertical="center"/>
    </xf>
    <xf numFmtId="0" fontId="2" fillId="0" borderId="1" applyNumberFormat="0" applyFill="0" applyProtection="0">
      <alignment vertical="center"/>
    </xf>
    <xf numFmtId="0" fontId="1" fillId="4" borderId="0" applyNumberFormat="0" applyProtection="0">
      <alignment horizontal="left" vertical="center" indent="1"/>
    </xf>
    <xf numFmtId="0" fontId="1" fillId="2" borderId="0" applyNumberFormat="0" applyProtection="0">
      <alignment vertical="center"/>
    </xf>
  </cellStyleXfs>
  <cellXfs count="76">
    <xf numFmtId="0" fontId="0" fillId="9" borderId="0" xfId="0">
      <alignment vertical="center"/>
    </xf>
    <xf numFmtId="0" fontId="0" fillId="9" borderId="0" xfId="0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 indent="1"/>
    </xf>
    <xf numFmtId="0" fontId="0" fillId="3" borderId="0" xfId="0" applyFill="1">
      <alignment vertical="center"/>
    </xf>
    <xf numFmtId="0" fontId="6" fillId="0" borderId="0" xfId="2" applyFont="1" applyFill="1" applyBorder="1" applyAlignment="1">
      <alignment horizontal="right" vertical="center"/>
    </xf>
    <xf numFmtId="0" fontId="0" fillId="9" borderId="0" xfId="0">
      <alignment vertical="center"/>
    </xf>
    <xf numFmtId="164" fontId="0" fillId="5" borderId="0" xfId="0" applyNumberFormat="1" applyFill="1" applyAlignment="1">
      <alignment horizontal="right" vertical="center"/>
    </xf>
    <xf numFmtId="164" fontId="4" fillId="5" borderId="0" xfId="0" applyNumberFormat="1" applyFont="1" applyFill="1" applyBorder="1" applyAlignment="1">
      <alignment horizontal="right" vertical="center"/>
    </xf>
    <xf numFmtId="164" fontId="5" fillId="5" borderId="0" xfId="0" applyNumberFormat="1" applyFont="1" applyFill="1" applyBorder="1" applyAlignment="1">
      <alignment horizontal="right" vertical="center"/>
    </xf>
    <xf numFmtId="0" fontId="0" fillId="9" borderId="0" xfId="0" applyBorder="1">
      <alignment vertical="center"/>
    </xf>
    <xf numFmtId="0" fontId="0" fillId="0" borderId="0" xfId="0" applyFill="1" applyAlignment="1">
      <alignment horizontal="left" vertical="center"/>
    </xf>
    <xf numFmtId="0" fontId="0" fillId="8" borderId="0" xfId="0" applyFill="1" applyAlignment="1">
      <alignment horizontal="left" vertical="center" indent="1"/>
    </xf>
    <xf numFmtId="164" fontId="0" fillId="8" borderId="0" xfId="0" applyNumberFormat="1" applyFill="1" applyAlignment="1">
      <alignment horizontal="right" vertical="center"/>
    </xf>
    <xf numFmtId="0" fontId="8" fillId="6" borderId="0" xfId="3" applyFont="1" applyFill="1">
      <alignment horizontal="left" vertical="center" indent="1"/>
    </xf>
    <xf numFmtId="0" fontId="8" fillId="6" borderId="0" xfId="3" applyFont="1" applyFill="1" applyAlignment="1">
      <alignment horizontal="right" vertical="center"/>
    </xf>
    <xf numFmtId="0" fontId="7" fillId="6" borderId="0" xfId="0" applyFont="1" applyFill="1" applyAlignment="1">
      <alignment horizontal="left" vertical="center" indent="1"/>
    </xf>
    <xf numFmtId="164" fontId="7" fillId="6" borderId="0" xfId="0" applyNumberFormat="1" applyFont="1" applyFill="1" applyAlignment="1">
      <alignment horizontal="right" vertical="center"/>
    </xf>
    <xf numFmtId="164" fontId="7" fillId="7" borderId="0" xfId="0" applyNumberFormat="1" applyFont="1" applyFill="1" applyAlignment="1">
      <alignment horizontal="right" vertical="center"/>
    </xf>
    <xf numFmtId="0" fontId="7" fillId="6" borderId="0" xfId="0" applyFont="1" applyFill="1" applyAlignment="1">
      <alignment vertical="center"/>
    </xf>
    <xf numFmtId="0" fontId="8" fillId="7" borderId="0" xfId="3" applyFont="1" applyFill="1" applyAlignment="1">
      <alignment horizontal="right" vertical="center"/>
    </xf>
    <xf numFmtId="0" fontId="7" fillId="7" borderId="0" xfId="0" applyFont="1" applyFill="1" applyAlignment="1">
      <alignment vertical="center"/>
    </xf>
    <xf numFmtId="0" fontId="0" fillId="0" borderId="6" xfId="0" applyFill="1" applyBorder="1" applyAlignment="1">
      <alignment horizontal="left" vertical="center" indent="1"/>
    </xf>
    <xf numFmtId="0" fontId="0" fillId="0" borderId="7" xfId="0" applyFill="1" applyBorder="1" applyAlignment="1">
      <alignment horizontal="left" vertical="center" indent="1"/>
    </xf>
    <xf numFmtId="0" fontId="0" fillId="9" borderId="0" xfId="0" applyFill="1">
      <alignment vertical="center"/>
    </xf>
    <xf numFmtId="0" fontId="0" fillId="9" borderId="0" xfId="0" applyFill="1" applyAlignment="1">
      <alignment horizontal="right" vertical="center"/>
    </xf>
    <xf numFmtId="0" fontId="0" fillId="9" borderId="2" xfId="0" applyFill="1" applyBorder="1" applyAlignment="1">
      <alignment horizontal="right" vertical="center"/>
    </xf>
    <xf numFmtId="0" fontId="7" fillId="8" borderId="0" xfId="0" applyFont="1" applyFill="1">
      <alignment vertical="center"/>
    </xf>
    <xf numFmtId="0" fontId="7" fillId="0" borderId="0" xfId="0" applyFont="1" applyFill="1" applyAlignment="1">
      <alignment horizontal="right" vertical="center"/>
    </xf>
    <xf numFmtId="0" fontId="10" fillId="10" borderId="0" xfId="0" applyFont="1" applyFill="1" applyAlignment="1">
      <alignment horizontal="center" vertical="center"/>
    </xf>
    <xf numFmtId="0" fontId="11" fillId="9" borderId="0" xfId="0" applyFont="1" applyAlignment="1">
      <alignment vertical="center" wrapText="1"/>
    </xf>
    <xf numFmtId="0" fontId="12" fillId="9" borderId="0" xfId="0" applyFont="1" applyAlignment="1">
      <alignment vertical="center" wrapText="1"/>
    </xf>
    <xf numFmtId="0" fontId="7" fillId="9" borderId="3" xfId="0" applyFont="1" applyBorder="1">
      <alignment vertical="center"/>
    </xf>
    <xf numFmtId="0" fontId="13" fillId="9" borderId="0" xfId="0" applyFont="1" applyFill="1" applyAlignment="1">
      <alignment wrapText="1"/>
    </xf>
    <xf numFmtId="0" fontId="14" fillId="9" borderId="0" xfId="0" applyFont="1" applyAlignment="1">
      <alignment vertical="center" wrapText="1"/>
    </xf>
    <xf numFmtId="0" fontId="13" fillId="9" borderId="0" xfId="0" applyFont="1" applyAlignment="1">
      <alignment wrapText="1"/>
    </xf>
    <xf numFmtId="0" fontId="13" fillId="9" borderId="0" xfId="0" applyFont="1" applyAlignment="1">
      <alignment vertical="center" wrapText="1"/>
    </xf>
    <xf numFmtId="0" fontId="15" fillId="6" borderId="0" xfId="3" applyFont="1" applyFill="1">
      <alignment horizontal="left" vertical="center" indent="1"/>
    </xf>
    <xf numFmtId="0" fontId="0" fillId="9" borderId="0" xfId="0">
      <alignment vertical="center"/>
    </xf>
    <xf numFmtId="0" fontId="13" fillId="6" borderId="0" xfId="0" applyFont="1" applyFill="1" applyAlignment="1">
      <alignment wrapText="1"/>
    </xf>
    <xf numFmtId="0" fontId="0" fillId="6" borderId="0" xfId="0" applyFill="1">
      <alignment vertical="center"/>
    </xf>
    <xf numFmtId="0" fontId="0" fillId="6" borderId="0" xfId="0" applyFill="1" applyAlignment="1">
      <alignment horizontal="right" vertical="center"/>
    </xf>
    <xf numFmtId="0" fontId="0" fillId="11" borderId="0" xfId="0" applyFill="1">
      <alignment vertical="center"/>
    </xf>
    <xf numFmtId="0" fontId="4" fillId="12" borderId="8" xfId="0" applyFont="1" applyFill="1" applyBorder="1" applyAlignment="1">
      <alignment horizontal="left" vertical="center" indent="1"/>
    </xf>
    <xf numFmtId="164" fontId="4" fillId="12" borderId="9" xfId="0" applyNumberFormat="1" applyFont="1" applyFill="1" applyBorder="1" applyAlignment="1">
      <alignment horizontal="right" vertical="center"/>
    </xf>
    <xf numFmtId="0" fontId="4" fillId="12" borderId="9" xfId="0" applyFont="1" applyFill="1" applyBorder="1" applyAlignment="1">
      <alignment horizontal="right" vertical="center"/>
    </xf>
    <xf numFmtId="0" fontId="5" fillId="12" borderId="10" xfId="0" applyFont="1" applyFill="1" applyBorder="1" applyAlignment="1">
      <alignment horizontal="left" vertical="center" indent="1"/>
    </xf>
    <xf numFmtId="164" fontId="5" fillId="12" borderId="9" xfId="0" applyNumberFormat="1" applyFont="1" applyFill="1" applyBorder="1" applyAlignment="1">
      <alignment horizontal="right" vertical="center"/>
    </xf>
    <xf numFmtId="0" fontId="5" fillId="12" borderId="9" xfId="0" applyFont="1" applyFill="1" applyBorder="1" applyAlignment="1">
      <alignment horizontal="right" vertical="center"/>
    </xf>
    <xf numFmtId="0" fontId="0" fillId="11" borderId="4" xfId="0" applyFill="1" applyBorder="1">
      <alignment vertical="center"/>
    </xf>
    <xf numFmtId="0" fontId="0" fillId="11" borderId="5" xfId="0" applyFill="1" applyBorder="1">
      <alignment vertical="center"/>
    </xf>
    <xf numFmtId="0" fontId="0" fillId="11" borderId="0" xfId="0" applyFill="1" applyBorder="1">
      <alignment vertical="center"/>
    </xf>
    <xf numFmtId="0" fontId="0" fillId="12" borderId="11" xfId="0" applyFill="1" applyBorder="1" applyAlignment="1">
      <alignment horizontal="left" vertical="center" indent="1"/>
    </xf>
    <xf numFmtId="164" fontId="0" fillId="12" borderId="9" xfId="0" applyNumberFormat="1" applyFill="1" applyBorder="1" applyAlignment="1">
      <alignment horizontal="right" vertical="center"/>
    </xf>
    <xf numFmtId="0" fontId="0" fillId="12" borderId="9" xfId="0" applyFill="1" applyBorder="1" applyAlignment="1">
      <alignment horizontal="right" vertical="center"/>
    </xf>
    <xf numFmtId="0" fontId="0" fillId="12" borderId="12" xfId="0" applyFill="1" applyBorder="1" applyAlignment="1">
      <alignment horizontal="left" vertical="center" indent="1"/>
    </xf>
    <xf numFmtId="164" fontId="0" fillId="13" borderId="0" xfId="0" applyNumberFormat="1" applyFill="1" applyAlignment="1">
      <alignment horizontal="right" vertical="center"/>
    </xf>
    <xf numFmtId="0" fontId="16" fillId="13" borderId="0" xfId="0" applyFont="1" applyFill="1" applyAlignment="1">
      <alignment horizontal="right" vertical="center"/>
    </xf>
    <xf numFmtId="0" fontId="6" fillId="0" borderId="0" xfId="2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left" vertical="center" indent="1"/>
    </xf>
    <xf numFmtId="0" fontId="18" fillId="0" borderId="0" xfId="2" applyFont="1" applyFill="1" applyBorder="1" applyAlignment="1">
      <alignment horizontal="left" vertical="center" indent="1"/>
    </xf>
    <xf numFmtId="0" fontId="17" fillId="0" borderId="0" xfId="3" applyFont="1" applyFill="1" applyBorder="1">
      <alignment horizontal="left" vertical="center" indent="1"/>
    </xf>
    <xf numFmtId="0" fontId="17" fillId="8" borderId="0" xfId="0" applyFont="1" applyFill="1" applyAlignment="1">
      <alignment horizontal="left" vertical="center" indent="1"/>
    </xf>
    <xf numFmtId="0" fontId="17" fillId="0" borderId="0" xfId="0" applyFont="1" applyFill="1" applyAlignment="1">
      <alignment horizontal="left" vertical="center" indent="1"/>
    </xf>
    <xf numFmtId="0" fontId="19" fillId="0" borderId="0" xfId="0" applyFont="1" applyFill="1" applyAlignment="1">
      <alignment horizontal="left" vertical="center" indent="1"/>
    </xf>
    <xf numFmtId="0" fontId="0" fillId="13" borderId="0" xfId="0" applyFill="1" applyAlignment="1">
      <alignment horizontal="right" vertical="center"/>
    </xf>
    <xf numFmtId="0" fontId="20" fillId="0" borderId="0" xfId="0" applyFont="1" applyFill="1" applyBorder="1" applyAlignment="1">
      <alignment horizontal="left" vertical="center" indent="1"/>
    </xf>
    <xf numFmtId="0" fontId="9" fillId="9" borderId="0" xfId="0" applyFont="1" applyAlignment="1"/>
    <xf numFmtId="0" fontId="0" fillId="9" borderId="3" xfId="0" applyFill="1" applyBorder="1" applyAlignment="1">
      <alignment horizontal="center" vertical="center"/>
    </xf>
    <xf numFmtId="0" fontId="0" fillId="9" borderId="0" xfId="0" applyBorder="1">
      <alignment vertical="center"/>
    </xf>
    <xf numFmtId="0" fontId="0" fillId="9" borderId="0" xfId="0">
      <alignment vertical="center"/>
    </xf>
    <xf numFmtId="0" fontId="20" fillId="13" borderId="0" xfId="0" applyFont="1" applyFill="1" applyAlignment="1">
      <alignment horizontal="right" vertical="center"/>
    </xf>
    <xf numFmtId="0" fontId="20" fillId="8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 customBuiltin="1"/>
    <cellStyle name="Normal" xfId="0" builtinId="0" customBuiltin="1"/>
  </cellStyles>
  <dxfs count="380"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4"/>
        </left>
        <right/>
        <top/>
        <bottom style="thick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4"/>
        </left>
        <right/>
        <top/>
        <bottom style="thick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5"/>
        </left>
        <right/>
        <top/>
        <bottom style="thick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5"/>
        </left>
        <right/>
        <top/>
        <bottom style="thick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4"/>
        </left>
        <right/>
        <top/>
        <bottom style="thick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4"/>
        </left>
        <right/>
        <top/>
        <bottom style="thick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5"/>
        </left>
        <right/>
        <top/>
        <bottom style="thick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5"/>
        </left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fill>
        <patternFill patternType="solid">
          <fgColor indexed="64"/>
          <bgColor theme="1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Gill Sans MT"/>
        <scheme val="major"/>
      </font>
      <fill>
        <patternFill patternType="solid">
          <fgColor indexed="64"/>
          <bgColor theme="1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justifyLastLine="0" shrinkToFit="0" readingOrder="0"/>
    </dxf>
    <dxf>
      <numFmt numFmtId="164" formatCode="&quot;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4"/>
        </left>
        <right/>
        <top/>
        <bottom style="thick">
          <color theme="0"/>
        </bottom>
      </border>
    </dxf>
    <dxf>
      <fill>
        <patternFill patternType="solid">
          <fgColor indexed="64"/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rgb="FFFFFF99"/>
        </patternFill>
      </fill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4"/>
        </left>
        <right/>
        <top/>
        <bottom style="thick">
          <color theme="0"/>
        </bottom>
      </border>
    </dxf>
    <dxf>
      <fill>
        <patternFill patternType="solid">
          <fgColor indexed="64"/>
          <bgColor theme="0" tint="-0.14999847407452621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/>
        <top/>
        <bottom style="thick">
          <color theme="0"/>
        </bottom>
      </border>
    </dxf>
    <dxf>
      <font>
        <b/>
        <strike val="0"/>
        <outline val="0"/>
        <shadow val="0"/>
        <u val="none"/>
        <vertAlign val="baseline"/>
        <sz val="10"/>
        <color theme="1" tint="0.34998626667073579"/>
        <name val="verdana"/>
        <scheme val="minor"/>
      </font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4"/>
        </left>
        <right/>
        <top/>
        <bottom style="thick">
          <color theme="0"/>
        </bottom>
      </border>
    </dxf>
    <dxf>
      <font>
        <b/>
        <strike val="0"/>
        <outline val="0"/>
        <shadow val="0"/>
        <u val="none"/>
        <vertAlign val="baseline"/>
        <sz val="10"/>
        <color theme="1" tint="0.34998626667073579"/>
        <name val="verdana"/>
        <scheme val="minor"/>
      </font>
    </dxf>
    <dxf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border>
        <top style="thin">
          <color theme="6" tint="-0.24994659260841701"/>
        </top>
      </border>
    </dxf>
    <dxf>
      <font>
        <b val="0"/>
        <i val="0"/>
        <color theme="6" tint="-0.499984740745262"/>
      </font>
      <border>
        <bottom style="thin">
          <color theme="6" tint="-0.24994659260841701"/>
        </bottom>
      </border>
    </dxf>
    <dxf>
      <font>
        <b val="0"/>
        <i val="0"/>
        <color theme="6" tint="-0.499984740745262"/>
      </font>
      <border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</dxf>
    <dxf>
      <font>
        <b val="0"/>
        <i val="0"/>
        <color theme="5" tint="-0.499984740745262"/>
      </font>
      <border>
        <top style="thin">
          <color theme="5" tint="-0.24994659260841701"/>
        </top>
      </border>
    </dxf>
    <dxf>
      <font>
        <b val="0"/>
        <i val="0"/>
        <color theme="5" tint="-0.499984740745262"/>
      </font>
      <border>
        <bottom style="thin">
          <color theme="5" tint="-0.24994659260841701"/>
        </bottom>
      </border>
    </dxf>
    <dxf>
      <font>
        <b val="0"/>
        <i val="0"/>
        <color theme="5" tint="-0.499984740745262"/>
      </font>
      <border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 patternType="solid">
          <fgColor theme="4" tint="0.79995117038483843"/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</dxf>
    <dxf>
      <font>
        <b val="0"/>
        <i val="0"/>
        <color theme="4" tint="-0.499984740745262"/>
      </font>
      <fill>
        <patternFill patternType="none">
          <bgColor auto="1"/>
        </patternFill>
      </fill>
      <border>
        <top style="thin">
          <color theme="4" tint="-0.24994659260841701"/>
        </top>
      </border>
    </dxf>
    <dxf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font>
        <b val="0"/>
        <i val="0"/>
        <color theme="4" tint="-0.499984740745262"/>
      </font>
      <border>
        <top style="thin">
          <color theme="4" tint="-0.24994659260841701"/>
        </top>
        <bottom style="thin">
          <color theme="4" tint="-0.24994659260841701"/>
        </bottom>
      </border>
    </dxf>
  </dxfs>
  <tableStyles count="3" defaultTableStyle="Personal Budget - Expense" defaultPivotStyle="PivotStyleLight16">
    <tableStyle name="Persona Budget - Revenue" pivot="0" count="9">
      <tableStyleElement type="wholeTable" dxfId="379"/>
      <tableStyleElement type="headerRow" dxfId="378"/>
      <tableStyleElement type="totalRow" dxfId="377"/>
      <tableStyleElement type="firstColumn" dxfId="376"/>
      <tableStyleElement type="lastColumn" dxfId="375"/>
      <tableStyleElement type="firstRowStripe" dxfId="374"/>
      <tableStyleElement type="firstColumnStripe" dxfId="373"/>
      <tableStyleElement type="firstTotalCell" dxfId="372"/>
      <tableStyleElement type="lastTotalCell" dxfId="371"/>
    </tableStyle>
    <tableStyle name="Personal Budget - Expense" pivot="0" count="9">
      <tableStyleElement type="wholeTable" dxfId="370"/>
      <tableStyleElement type="headerRow" dxfId="369"/>
      <tableStyleElement type="totalRow" dxfId="368"/>
      <tableStyleElement type="firstColumn" dxfId="367"/>
      <tableStyleElement type="lastColumn" dxfId="366"/>
      <tableStyleElement type="firstRowStripe" dxfId="365"/>
      <tableStyleElement type="firstColumnStripe" dxfId="364"/>
      <tableStyleElement type="firstTotalCell" dxfId="363"/>
      <tableStyleElement type="lastTotalCell" dxfId="362"/>
    </tableStyle>
    <tableStyle name="Personal Budget - Total" pivot="0" count="9">
      <tableStyleElement type="wholeTable" dxfId="361"/>
      <tableStyleElement type="headerRow" dxfId="360"/>
      <tableStyleElement type="totalRow" dxfId="359"/>
      <tableStyleElement type="firstColumn" dxfId="358"/>
      <tableStyleElement type="lastColumn" dxfId="357"/>
      <tableStyleElement type="firstRowStripe" dxfId="356"/>
      <tableStyleElement type="firstColumnStripe" dxfId="355"/>
      <tableStyleElement type="firstTotalCell" dxfId="354"/>
      <tableStyleElement type="lastTotalCell" dxfId="353"/>
    </tableStyle>
  </tableStyles>
  <colors>
    <mruColors>
      <color rgb="FFFFFF99"/>
      <color rgb="FFF7F7F7"/>
      <color rgb="FFF3F8FF"/>
      <color rgb="FFE6F8FA"/>
      <color rgb="FFEFF5FF"/>
      <color rgb="FFD6E8F6"/>
      <color rgb="FFE6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29765</xdr:colOff>
      <xdr:row>2</xdr:row>
      <xdr:rowOff>188141</xdr:rowOff>
    </xdr:from>
    <xdr:to>
      <xdr:col>17</xdr:col>
      <xdr:colOff>19843</xdr:colOff>
      <xdr:row>2</xdr:row>
      <xdr:rowOff>456010</xdr:rowOff>
    </xdr:to>
    <xdr:sp macro="" textlink="$Q$3">
      <xdr:nvSpPr>
        <xdr:cNvPr id="3" name="Rectangle 2" descr="Year">
          <a:extLst>
            <a:ext uri="{FF2B5EF4-FFF2-40B4-BE49-F238E27FC236}">
              <a16:creationId xmlns:a16="http://schemas.microsoft.com/office/drawing/2014/main" id="{38DB6D2F-4C80-408C-A4C7-B9C2F6BEA823}"/>
            </a:ext>
          </a:extLst>
        </xdr:cNvPr>
        <xdr:cNvSpPr/>
      </xdr:nvSpPr>
      <xdr:spPr>
        <a:xfrm flipH="1">
          <a:off x="15111015" y="346891"/>
          <a:ext cx="932656" cy="267869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5844B8A-4141-4FF4-9316-6625FB86BF57}" type="TxLink">
            <a:rPr lang="en-US" sz="1000" b="1" i="0" u="none" strike="noStrike">
              <a:solidFill>
                <a:sysClr val="windowText" lastClr="000000"/>
              </a:solidFill>
              <a:latin typeface="verdana"/>
              <a:ea typeface="verdana"/>
              <a:cs typeface="verdana"/>
            </a:rPr>
            <a:pPr algn="ctr"/>
            <a:t>2020</a:t>
          </a:fld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218281</xdr:colOff>
      <xdr:row>0</xdr:row>
      <xdr:rowOff>172564</xdr:rowOff>
    </xdr:from>
    <xdr:to>
      <xdr:col>3</xdr:col>
      <xdr:colOff>823516</xdr:colOff>
      <xdr:row>0</xdr:row>
      <xdr:rowOff>1168174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281" y="172564"/>
          <a:ext cx="3432969" cy="9956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Income" displayName="Income" ref="C6:Q10" totalsRowCount="1" headerRowDxfId="351" dataDxfId="350" totalsRowDxfId="349">
  <autoFilter ref="C6:Q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INCOME" totalsRowLabel="Total" dataDxfId="348" totalsRowDxfId="347"/>
    <tableColumn id="2" name="January" totalsRowFunction="sum" totalsRowDxfId="346"/>
    <tableColumn id="3" name="February" totalsRowFunction="sum" totalsRowDxfId="345"/>
    <tableColumn id="4" name="March" totalsRowFunction="sum" totalsRowDxfId="344"/>
    <tableColumn id="5" name="April" totalsRowFunction="sum" totalsRowDxfId="343"/>
    <tableColumn id="6" name="May" totalsRowFunction="sum" totalsRowDxfId="342"/>
    <tableColumn id="7" name="June" totalsRowFunction="sum" totalsRowDxfId="341"/>
    <tableColumn id="8" name="July" totalsRowFunction="sum" totalsRowDxfId="340"/>
    <tableColumn id="9" name="August" totalsRowFunction="sum" totalsRowDxfId="339"/>
    <tableColumn id="10" name="September" totalsRowFunction="sum" totalsRowDxfId="338"/>
    <tableColumn id="11" name="October" totalsRowFunction="sum" totalsRowDxfId="337"/>
    <tableColumn id="12" name="November" totalsRowFunction="sum" totalsRowDxfId="336"/>
    <tableColumn id="13" name="December" totalsRowFunction="sum" totalsRowDxfId="335"/>
    <tableColumn id="14" name="Year" totalsRowFunction="sum" totalsRowDxfId="334">
      <calculatedColumnFormula>SUM(Income[[#This Row],[January]:[December]])</calculatedColumnFormula>
    </tableColumn>
    <tableColumn id="15" name="Sparkline" totalsRowDxfId="333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Income items and monthly amounts in this table. Annual amount and monthly Totals are auto calculated and sparklines are updated"/>
    </ext>
  </extLst>
</table>
</file>

<file path=xl/tables/table10.xml><?xml version="1.0" encoding="utf-8"?>
<table xmlns="http://schemas.openxmlformats.org/spreadsheetml/2006/main" id="10" name="Personal" displayName="Personal" ref="C81:Q87" totalsRowCount="1" headerRowDxfId="189" dataDxfId="188" totalsRowDxfId="187">
  <autoFilter ref="C81:Q8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PERSONAL" totalsRowLabel="Total" dataDxfId="186" totalsRowDxfId="44"/>
    <tableColumn id="2" name="January" totalsRowFunction="sum" dataDxfId="185" totalsRowDxfId="43"/>
    <tableColumn id="3" name="February" totalsRowFunction="sum" dataDxfId="184" totalsRowDxfId="42"/>
    <tableColumn id="4" name="March" totalsRowFunction="sum" dataDxfId="183" totalsRowDxfId="41"/>
    <tableColumn id="5" name="April" totalsRowFunction="sum" dataDxfId="182" totalsRowDxfId="40"/>
    <tableColumn id="6" name="May" totalsRowFunction="sum" dataDxfId="181" totalsRowDxfId="39"/>
    <tableColumn id="7" name="June" totalsRowFunction="sum" dataDxfId="180" totalsRowDxfId="38"/>
    <tableColumn id="8" name="July" totalsRowFunction="sum" dataDxfId="179" totalsRowDxfId="37"/>
    <tableColumn id="9" name="August" totalsRowFunction="sum" dataDxfId="178" totalsRowDxfId="36"/>
    <tableColumn id="10" name="September" totalsRowFunction="sum" dataDxfId="177" totalsRowDxfId="35"/>
    <tableColumn id="11" name="October" totalsRowFunction="sum" dataDxfId="176" totalsRowDxfId="34"/>
    <tableColumn id="12" name="November" totalsRowFunction="sum" dataDxfId="175" totalsRowDxfId="33"/>
    <tableColumn id="13" name="December" totalsRowFunction="sum" dataDxfId="174" totalsRowDxfId="32"/>
    <tableColumn id="14" name="Year" totalsRowFunction="sum" dataDxfId="173" totalsRowDxfId="31">
      <calculatedColumnFormula>SUM(Personal[[#This Row],[January]:[December]])</calculatedColumnFormula>
    </tableColumn>
    <tableColumn id="15" name="Sparkline" dataDxfId="172" totalsRowDxfId="3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Personal expenses items and monthly amounts in this table. Annual amount and monthly Totals are auto calculated and sparklines are updated"/>
    </ext>
  </extLst>
</table>
</file>

<file path=xl/tables/table11.xml><?xml version="1.0" encoding="utf-8"?>
<table xmlns="http://schemas.openxmlformats.org/spreadsheetml/2006/main" id="11" name="Financial" displayName="Financial" ref="C89:Q95" totalsRowCount="1" headerRowDxfId="171" dataDxfId="170" totalsRowDxfId="169">
  <autoFilter ref="C89:Q9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FINANCIAL OBLIGATIONS" totalsRowLabel="Total" dataDxfId="168" totalsRowDxfId="29"/>
    <tableColumn id="2" name="January" totalsRowFunction="sum" dataDxfId="167" totalsRowDxfId="28"/>
    <tableColumn id="3" name="February" totalsRowFunction="sum" dataDxfId="166" totalsRowDxfId="27"/>
    <tableColumn id="4" name="March" totalsRowFunction="sum" dataDxfId="165" totalsRowDxfId="26"/>
    <tableColumn id="5" name="April" totalsRowFunction="sum" dataDxfId="164" totalsRowDxfId="25"/>
    <tableColumn id="6" name="May" totalsRowFunction="sum" dataDxfId="163" totalsRowDxfId="24"/>
    <tableColumn id="7" name="June" totalsRowFunction="sum" dataDxfId="162" totalsRowDxfId="23"/>
    <tableColumn id="8" name="July" totalsRowFunction="sum" dataDxfId="161" totalsRowDxfId="22"/>
    <tableColumn id="9" name="August" totalsRowFunction="sum" dataDxfId="160" totalsRowDxfId="21"/>
    <tableColumn id="10" name="September" totalsRowFunction="sum" dataDxfId="159" totalsRowDxfId="20"/>
    <tableColumn id="11" name="October" totalsRowFunction="sum" dataDxfId="158" totalsRowDxfId="19"/>
    <tableColumn id="12" name="November" totalsRowFunction="sum" dataDxfId="157" totalsRowDxfId="18"/>
    <tableColumn id="13" name="December" totalsRowFunction="sum" dataDxfId="156" totalsRowDxfId="17"/>
    <tableColumn id="14" name="Year" totalsRowFunction="sum" dataDxfId="155" totalsRowDxfId="16">
      <calculatedColumnFormula>SUM(Financial[[#This Row],[January]:[December]])</calculatedColumnFormula>
    </tableColumn>
    <tableColumn id="15" name="Sparkline" dataDxfId="154" totalsRowDxfId="1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Financial Obligations items and monthly amounts in this table. Annual amount and monthly Totals are auto calculated and sparklines are updated"/>
    </ext>
  </extLst>
</table>
</file>

<file path=xl/tables/table12.xml><?xml version="1.0" encoding="utf-8"?>
<table xmlns="http://schemas.openxmlformats.org/spreadsheetml/2006/main" id="12" name="Misc" displayName="Misc" ref="C97:Q103" totalsRowCount="1" headerRowDxfId="153" dataDxfId="152" totalsRowDxfId="151">
  <autoFilter ref="C97:Q1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Column1" totalsRowLabel="Total" totalsRowDxfId="14"/>
    <tableColumn id="2" name="January" totalsRowFunction="sum" dataDxfId="150" totalsRowDxfId="13"/>
    <tableColumn id="3" name="February" totalsRowFunction="sum" dataDxfId="149" totalsRowDxfId="12"/>
    <tableColumn id="4" name="March" totalsRowFunction="sum" dataDxfId="148" totalsRowDxfId="11"/>
    <tableColumn id="5" name="April" totalsRowFunction="sum" dataDxfId="147" totalsRowDxfId="10"/>
    <tableColumn id="6" name="May" totalsRowFunction="sum" dataDxfId="146" totalsRowDxfId="9"/>
    <tableColumn id="7" name="June" totalsRowFunction="sum" dataDxfId="145" totalsRowDxfId="8"/>
    <tableColumn id="8" name="July" totalsRowFunction="sum" dataDxfId="144" totalsRowDxfId="7"/>
    <tableColumn id="9" name="August" totalsRowFunction="sum" dataDxfId="143" totalsRowDxfId="6"/>
    <tableColumn id="10" name="September" totalsRowFunction="sum" dataDxfId="142" totalsRowDxfId="5"/>
    <tableColumn id="11" name="October" totalsRowFunction="sum" dataDxfId="141" totalsRowDxfId="4"/>
    <tableColumn id="12" name="November" totalsRowFunction="sum" dataDxfId="140" totalsRowDxfId="3"/>
    <tableColumn id="13" name="December" totalsRowFunction="sum" dataDxfId="139" totalsRowDxfId="2"/>
    <tableColumn id="14" name="Year" totalsRowFunction="sum" dataDxfId="138" totalsRowDxfId="1">
      <calculatedColumnFormula>SUM(Misc[[#This Row],[January]:[December]])</calculatedColumnFormula>
    </tableColumn>
    <tableColumn id="15" name="Column2" dataDxfId="137" totalsRowDxfId="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Miscellaneous items and payments in this table. Annual amount and monthly Totals are auto calculated and sparklines are updated"/>
    </ext>
  </extLst>
</table>
</file>

<file path=xl/tables/table13.xml><?xml version="1.0" encoding="utf-8"?>
<table xmlns="http://schemas.openxmlformats.org/spreadsheetml/2006/main" id="13" name="Totals" displayName="Totals" ref="C105:Q107" totalsRowShown="0" headerRowDxfId="136" dataDxfId="135" headerRowCellStyle="Heading 3">
  <tableColumns count="15">
    <tableColumn id="1" name="TOTALS" dataDxfId="134"/>
    <tableColumn id="2" name="JAN" dataDxfId="133">
      <calculatedColumnFormula>Income[[#Totals],[January]]-D105</calculatedColumnFormula>
    </tableColumn>
    <tableColumn id="3" name="FEB" dataDxfId="132">
      <calculatedColumnFormula>Income[[#Totals],[February]]-E105</calculatedColumnFormula>
    </tableColumn>
    <tableColumn id="4" name="MAR" dataDxfId="131">
      <calculatedColumnFormula>Income[[#Totals],[March]]-F105</calculatedColumnFormula>
    </tableColumn>
    <tableColumn id="5" name="APR" dataDxfId="130">
      <calculatedColumnFormula>Income[[#Totals],[April]]-G105</calculatedColumnFormula>
    </tableColumn>
    <tableColumn id="6" name="MAY" dataDxfId="129">
      <calculatedColumnFormula>Income[[#Totals],[May]]-H105</calculatedColumnFormula>
    </tableColumn>
    <tableColumn id="7" name="JUN" dataDxfId="128">
      <calculatedColumnFormula>Income[[#Totals],[June]]-I105</calculatedColumnFormula>
    </tableColumn>
    <tableColumn id="8" name="JUL" dataDxfId="127">
      <calculatedColumnFormula>Income[[#Totals],[July]]-J105</calculatedColumnFormula>
    </tableColumn>
    <tableColumn id="9" name="AUG" dataDxfId="126">
      <calculatedColumnFormula>Income[[#Totals],[August]]-K105</calculatedColumnFormula>
    </tableColumn>
    <tableColumn id="10" name="SEP" dataDxfId="125">
      <calculatedColumnFormula>Income[[#Totals],[September]]-L105</calculatedColumnFormula>
    </tableColumn>
    <tableColumn id="11" name="OCT" dataDxfId="124">
      <calculatedColumnFormula>Income[[#Totals],[October]]-M105</calculatedColumnFormula>
    </tableColumn>
    <tableColumn id="12" name="NOV" dataDxfId="123">
      <calculatedColumnFormula>Income[[#Totals],[November]]-N105</calculatedColumnFormula>
    </tableColumn>
    <tableColumn id="13" name="DEC" dataDxfId="122">
      <calculatedColumnFormula>Income[[#Totals],[December]]-O105</calculatedColumnFormula>
    </tableColumn>
    <tableColumn id="14" name="YEAR" dataDxfId="121">
      <calculatedColumnFormula>Income[[#Totals],[Year]]-P105</calculatedColumnFormula>
    </tableColumn>
    <tableColumn id="15" name="SPARKLINE" dataDxfId="12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Total expenses and Cash shortage or surplus are auto calculated for each month and entire year, and sparklines are updated in this table"/>
    </ext>
  </extLst>
</table>
</file>

<file path=xl/tables/table2.xml><?xml version="1.0" encoding="utf-8"?>
<table xmlns="http://schemas.openxmlformats.org/spreadsheetml/2006/main" id="2" name="Home" displayName="Home" ref="C13:Q19" totalsRowCount="1" headerRowDxfId="332" dataDxfId="331" totalsRowDxfId="330">
  <autoFilter ref="C13:Q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HOME" totalsRowLabel="Total" dataDxfId="329" totalsRowDxfId="328"/>
    <tableColumn id="2" name="January" totalsRowFunction="sum" totalsRowDxfId="327"/>
    <tableColumn id="3" name="February" totalsRowFunction="sum" totalsRowDxfId="326"/>
    <tableColumn id="4" name="March" totalsRowFunction="sum" totalsRowDxfId="325"/>
    <tableColumn id="5" name="April" totalsRowFunction="sum" dataDxfId="324" totalsRowDxfId="323"/>
    <tableColumn id="6" name="May" totalsRowFunction="sum" dataDxfId="322" totalsRowDxfId="321"/>
    <tableColumn id="7" name="June" totalsRowFunction="sum" dataDxfId="320" totalsRowDxfId="319"/>
    <tableColumn id="8" name="July" totalsRowFunction="sum" dataDxfId="318" totalsRowDxfId="317"/>
    <tableColumn id="9" name="August" totalsRowFunction="sum" dataDxfId="316" totalsRowDxfId="315"/>
    <tableColumn id="10" name="September" totalsRowFunction="sum" dataDxfId="314" totalsRowDxfId="313"/>
    <tableColumn id="11" name="October" totalsRowFunction="sum" dataDxfId="312" totalsRowDxfId="311"/>
    <tableColumn id="12" name="November" totalsRowFunction="sum" dataDxfId="310" totalsRowDxfId="309"/>
    <tableColumn id="13" name="December" totalsRowFunction="sum" dataDxfId="308" totalsRowDxfId="307"/>
    <tableColumn id="14" name="Year" totalsRowFunction="sum" totalsRowDxfId="306">
      <calculatedColumnFormula>SUM(Home[[#This Row],[January]:[December]])</calculatedColumnFormula>
    </tableColumn>
    <tableColumn id="15" name="Sparkline" totalsRowDxfId="30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Home expense items and monthly amounts in this table. Annual amount and monthly Totals are auto calculated and sparklines are updated"/>
    </ext>
  </extLst>
</table>
</file>

<file path=xl/tables/table3.xml><?xml version="1.0" encoding="utf-8"?>
<table xmlns="http://schemas.openxmlformats.org/spreadsheetml/2006/main" id="3" name="Daily" displayName="Daily" ref="C21:Q28" totalsRowCount="1" headerRowDxfId="304" dataDxfId="303" totalsRowDxfId="302">
  <autoFilter ref="C21:Q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DAILY LIVING" totalsRowLabel="Total" totalsRowDxfId="301"/>
    <tableColumn id="2" name="January" totalsRowFunction="sum" dataDxfId="300" totalsRowDxfId="299"/>
    <tableColumn id="3" name="February" totalsRowFunction="sum" totalsRowDxfId="298"/>
    <tableColumn id="4" name="March" totalsRowFunction="sum" dataDxfId="297" totalsRowDxfId="296"/>
    <tableColumn id="5" name="April" totalsRowFunction="sum" totalsRowDxfId="295"/>
    <tableColumn id="6" name="May" totalsRowFunction="sum" dataDxfId="294" totalsRowDxfId="293"/>
    <tableColumn id="7" name="June" totalsRowFunction="sum" totalsRowDxfId="292"/>
    <tableColumn id="8" name="July" totalsRowFunction="sum" dataDxfId="291" totalsRowDxfId="290"/>
    <tableColumn id="9" name="August" totalsRowFunction="sum" totalsRowDxfId="289"/>
    <tableColumn id="10" name="September" totalsRowFunction="sum" dataDxfId="288" totalsRowDxfId="287"/>
    <tableColumn id="11" name="October" totalsRowFunction="sum" totalsRowDxfId="286"/>
    <tableColumn id="12" name="November" totalsRowFunction="sum" dataDxfId="285" totalsRowDxfId="284"/>
    <tableColumn id="13" name="December" totalsRowFunction="sum" totalsRowDxfId="283"/>
    <tableColumn id="14" name="Year" totalsRowFunction="sum" dataDxfId="282" totalsRowDxfId="281">
      <calculatedColumnFormula>SUM(Daily[[#This Row],[January]:[December]])</calculatedColumnFormula>
    </tableColumn>
    <tableColumn id="15" name="Sparkline" totalsRowDxfId="28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Daily expense items and monthly amounts in this table. Annual amount and monthly Totals are auto calculated and sparklines are updated"/>
    </ext>
  </extLst>
</table>
</file>

<file path=xl/tables/table4.xml><?xml version="1.0" encoding="utf-8"?>
<table xmlns="http://schemas.openxmlformats.org/spreadsheetml/2006/main" id="4" name="Transportation" displayName="Transportation" ref="C30:Q37" totalsRowCount="1" headerRowDxfId="279" dataDxfId="278" totalsRowDxfId="277">
  <autoFilter ref="C30:Q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TRANSPORTATION" totalsRowLabel="Total" totalsRowDxfId="276"/>
    <tableColumn id="2" name="January" totalsRowFunction="sum" dataDxfId="275" totalsRowDxfId="274"/>
    <tableColumn id="3" name="February" totalsRowFunction="sum" totalsRowDxfId="273"/>
    <tableColumn id="4" name="March" totalsRowFunction="sum" dataDxfId="272" totalsRowDxfId="271"/>
    <tableColumn id="5" name="April" totalsRowFunction="sum" totalsRowDxfId="270"/>
    <tableColumn id="6" name="May" totalsRowFunction="sum" dataDxfId="269" totalsRowDxfId="268"/>
    <tableColumn id="7" name="June" totalsRowFunction="sum" totalsRowDxfId="267"/>
    <tableColumn id="8" name="July" totalsRowFunction="sum" dataDxfId="266" totalsRowDxfId="265"/>
    <tableColumn id="9" name="August" totalsRowFunction="sum" totalsRowDxfId="264"/>
    <tableColumn id="10" name="September" totalsRowFunction="sum" dataDxfId="263" totalsRowDxfId="262"/>
    <tableColumn id="11" name="October" totalsRowFunction="sum" totalsRowDxfId="261"/>
    <tableColumn id="12" name="November" totalsRowFunction="sum" dataDxfId="260" totalsRowDxfId="259"/>
    <tableColumn id="13" name="December" totalsRowFunction="sum" totalsRowDxfId="258"/>
    <tableColumn id="14" name="Year" totalsRowFunction="sum" dataDxfId="257" totalsRowDxfId="256">
      <calculatedColumnFormula>SUM(Transportation[[#This Row],[January]:[December]])</calculatedColumnFormula>
    </tableColumn>
    <tableColumn id="15" name="Sparkline" totalsRowDxfId="25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Transportation expense items and monthly amounts in this table. Annual amount and monthly Totals are auto calculated and sparklines are updated"/>
    </ext>
  </extLst>
</table>
</file>

<file path=xl/tables/table5.xml><?xml version="1.0" encoding="utf-8"?>
<table xmlns="http://schemas.openxmlformats.org/spreadsheetml/2006/main" id="5" name="Entertainment" displayName="Entertainment" ref="C39:Q44" totalsRowCount="1" headerRowDxfId="254" dataDxfId="253" totalsRowDxfId="252">
  <autoFilter ref="C39:Q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ENTERTAINMENT" totalsRowLabel="Total" totalsRowDxfId="119"/>
    <tableColumn id="2" name="January" totalsRowFunction="sum" dataDxfId="251" totalsRowDxfId="118"/>
    <tableColumn id="3" name="February" totalsRowFunction="sum" totalsRowDxfId="117"/>
    <tableColumn id="4" name="March" totalsRowFunction="sum" dataDxfId="250" totalsRowDxfId="116"/>
    <tableColumn id="5" name="April" totalsRowFunction="sum" totalsRowDxfId="115"/>
    <tableColumn id="6" name="May" totalsRowFunction="sum" dataDxfId="249" totalsRowDxfId="114"/>
    <tableColumn id="7" name="June" totalsRowFunction="sum" totalsRowDxfId="113"/>
    <tableColumn id="8" name="July" totalsRowFunction="sum" dataDxfId="248" totalsRowDxfId="112"/>
    <tableColumn id="9" name="August" totalsRowFunction="sum" totalsRowDxfId="111"/>
    <tableColumn id="10" name="September" totalsRowFunction="sum" dataDxfId="247" totalsRowDxfId="110"/>
    <tableColumn id="11" name="October" totalsRowFunction="sum" totalsRowDxfId="109"/>
    <tableColumn id="12" name="November" totalsRowFunction="sum" dataDxfId="246" totalsRowDxfId="108"/>
    <tableColumn id="13" name="December" totalsRowFunction="sum" totalsRowDxfId="107"/>
    <tableColumn id="14" name="Year" totalsRowFunction="sum" dataDxfId="245" totalsRowDxfId="106">
      <calculatedColumnFormula>SUM(Entertainment[[#This Row],[January]:[December]])</calculatedColumnFormula>
    </tableColumn>
    <tableColumn id="15" name="Sparkline" totalsRowDxfId="10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Entertainment expense items and monthly amounts in this table. Annual amount and monthly Totals are auto calculated and sparklines are updated"/>
    </ext>
  </extLst>
</table>
</file>

<file path=xl/tables/table6.xml><?xml version="1.0" encoding="utf-8"?>
<table xmlns="http://schemas.openxmlformats.org/spreadsheetml/2006/main" id="6" name="Health" displayName="Health" ref="C46:Q54" totalsRowCount="1" headerRowDxfId="244" dataDxfId="243" totalsRowDxfId="242">
  <autoFilter ref="C46:Q5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HEALTH" totalsRowLabel="Total" totalsRowDxfId="104"/>
    <tableColumn id="2" name="January" totalsRowFunction="sum" totalsRowDxfId="103"/>
    <tableColumn id="3" name="February" totalsRowFunction="sum" totalsRowDxfId="102"/>
    <tableColumn id="4" name="March" totalsRowFunction="sum" dataDxfId="241" totalsRowDxfId="101"/>
    <tableColumn id="5" name="April" totalsRowFunction="sum" totalsRowDxfId="100"/>
    <tableColumn id="6" name="May" totalsRowFunction="sum" dataDxfId="240" totalsRowDxfId="99"/>
    <tableColumn id="7" name="June" totalsRowFunction="sum" totalsRowDxfId="98"/>
    <tableColumn id="8" name="July" totalsRowFunction="sum" dataDxfId="239" totalsRowDxfId="97"/>
    <tableColumn id="9" name="August" totalsRowFunction="sum" totalsRowDxfId="96"/>
    <tableColumn id="10" name="September" totalsRowFunction="sum" dataDxfId="238" totalsRowDxfId="95"/>
    <tableColumn id="11" name="October" totalsRowFunction="sum" totalsRowDxfId="94"/>
    <tableColumn id="12" name="November" totalsRowFunction="sum" dataDxfId="237" totalsRowDxfId="93"/>
    <tableColumn id="13" name="December" totalsRowFunction="sum" totalsRowDxfId="92"/>
    <tableColumn id="14" name="Year" totalsRowFunction="sum" dataDxfId="236" totalsRowDxfId="91">
      <calculatedColumnFormula>SUM(Health[[#This Row],[January]:[December]])</calculatedColumnFormula>
    </tableColumn>
    <tableColumn id="15" name="Sparkline" totalsRowDxfId="9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Health expense items and monthly amounts in this table. Annual amount and monthly Totals are auto calculated and sparklines are updated"/>
    </ext>
  </extLst>
</table>
</file>

<file path=xl/tables/table7.xml><?xml version="1.0" encoding="utf-8"?>
<table xmlns="http://schemas.openxmlformats.org/spreadsheetml/2006/main" id="7" name="Vacations" displayName="Vacations" ref="C56:Q63" totalsRowCount="1" headerRowDxfId="235" dataDxfId="234" totalsRowDxfId="233">
  <autoFilter ref="C56:Q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HOLIDAYS" totalsRowLabel="Total" totalsRowDxfId="89"/>
    <tableColumn id="2" name="January" totalsRowFunction="sum" dataDxfId="232" totalsRowDxfId="88"/>
    <tableColumn id="3" name="February" totalsRowFunction="sum" totalsRowDxfId="87"/>
    <tableColumn id="4" name="March" totalsRowFunction="sum" dataDxfId="231" totalsRowDxfId="86"/>
    <tableColumn id="5" name="April" totalsRowFunction="sum" totalsRowDxfId="85"/>
    <tableColumn id="6" name="May" totalsRowFunction="sum" dataDxfId="230" totalsRowDxfId="84"/>
    <tableColumn id="7" name="June" totalsRowFunction="sum" totalsRowDxfId="83"/>
    <tableColumn id="8" name="July" totalsRowFunction="sum" dataDxfId="229" totalsRowDxfId="82"/>
    <tableColumn id="9" name="August" totalsRowFunction="sum" totalsRowDxfId="81"/>
    <tableColumn id="10" name="September" totalsRowFunction="sum" dataDxfId="228" totalsRowDxfId="80"/>
    <tableColumn id="11" name="October" totalsRowFunction="sum" totalsRowDxfId="79"/>
    <tableColumn id="12" name="November" totalsRowFunction="sum" dataDxfId="227" totalsRowDxfId="78"/>
    <tableColumn id="13" name="December" totalsRowFunction="sum" totalsRowDxfId="77"/>
    <tableColumn id="14" name="Year" totalsRowFunction="sum" dataDxfId="226" totalsRowDxfId="76">
      <calculatedColumnFormula>SUM(Vacations[[#This Row],[January]:[December]])</calculatedColumnFormula>
    </tableColumn>
    <tableColumn id="15" name="Sparkline" totalsRowDxfId="7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Vacations expense items and monthly amounts in this table. Annual amount and monthly Totals are auto calculated and sparklines are updated"/>
    </ext>
  </extLst>
</table>
</file>

<file path=xl/tables/table8.xml><?xml version="1.0" encoding="utf-8"?>
<table xmlns="http://schemas.openxmlformats.org/spreadsheetml/2006/main" id="8" name="Recreation" displayName="Recreation" ref="C65:Q71" totalsRowCount="1" headerRowDxfId="225" dataDxfId="224" totalsRowDxfId="223">
  <autoFilter ref="C65:Q7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RECREATION" totalsRowLabel="Total" dataDxfId="222" totalsRowDxfId="74"/>
    <tableColumn id="2" name="January" totalsRowFunction="sum" dataDxfId="221" totalsRowDxfId="73"/>
    <tableColumn id="3" name="February" totalsRowFunction="sum" dataDxfId="220" totalsRowDxfId="72"/>
    <tableColumn id="4" name="March" totalsRowFunction="sum" dataDxfId="219" totalsRowDxfId="71"/>
    <tableColumn id="5" name="April" totalsRowFunction="sum" dataDxfId="218" totalsRowDxfId="70"/>
    <tableColumn id="6" name="May" totalsRowFunction="sum" dataDxfId="217" totalsRowDxfId="69"/>
    <tableColumn id="7" name="June" totalsRowFunction="sum" dataDxfId="216" totalsRowDxfId="68"/>
    <tableColumn id="8" name="July" totalsRowFunction="sum" dataDxfId="215" totalsRowDxfId="67"/>
    <tableColumn id="9" name="August" totalsRowFunction="sum" dataDxfId="214" totalsRowDxfId="66"/>
    <tableColumn id="10" name="September" totalsRowFunction="sum" dataDxfId="213" totalsRowDxfId="65"/>
    <tableColumn id="11" name="October" totalsRowFunction="sum" dataDxfId="212" totalsRowDxfId="64"/>
    <tableColumn id="12" name="November" totalsRowFunction="sum" dataDxfId="211" totalsRowDxfId="63"/>
    <tableColumn id="13" name="December" totalsRowFunction="sum" dataDxfId="210" totalsRowDxfId="62"/>
    <tableColumn id="14" name="Year" totalsRowFunction="sum" dataDxfId="209" totalsRowDxfId="61">
      <calculatedColumnFormula>SUM(Recreation[[#This Row],[January]:[December]])</calculatedColumnFormula>
    </tableColumn>
    <tableColumn id="15" name="Sparkline" dataDxfId="208" totalsRowDxfId="6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Recreation expense items and monthly amounts in this table. Annual amount and monthly Totals are auto calculated and sparklines are updated"/>
    </ext>
  </extLst>
</table>
</file>

<file path=xl/tables/table9.xml><?xml version="1.0" encoding="utf-8"?>
<table xmlns="http://schemas.openxmlformats.org/spreadsheetml/2006/main" id="9" name="DuesAndSubscription" displayName="DuesAndSubscription" ref="C73:Q79" totalsRowCount="1" headerRowDxfId="207" dataDxfId="206" totalsRowDxfId="205">
  <autoFilter ref="C73:Q7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DUES/SUBSCRIPTION" totalsRowLabel="Total" dataDxfId="204" totalsRowDxfId="59"/>
    <tableColumn id="2" name="January" totalsRowFunction="sum" dataDxfId="203" totalsRowDxfId="58"/>
    <tableColumn id="3" name="February" totalsRowFunction="sum" dataDxfId="202" totalsRowDxfId="57"/>
    <tableColumn id="4" name="March" totalsRowFunction="sum" dataDxfId="201" totalsRowDxfId="56"/>
    <tableColumn id="5" name="April" totalsRowFunction="sum" dataDxfId="200" totalsRowDxfId="55"/>
    <tableColumn id="6" name="May" totalsRowFunction="sum" dataDxfId="199" totalsRowDxfId="54"/>
    <tableColumn id="7" name="June" totalsRowFunction="sum" dataDxfId="198" totalsRowDxfId="53"/>
    <tableColumn id="8" name="July" totalsRowFunction="sum" dataDxfId="197" totalsRowDxfId="52"/>
    <tableColumn id="9" name="August" totalsRowFunction="sum" dataDxfId="196" totalsRowDxfId="51"/>
    <tableColumn id="10" name="September" totalsRowFunction="sum" dataDxfId="195" totalsRowDxfId="50"/>
    <tableColumn id="11" name="October" totalsRowFunction="sum" dataDxfId="194" totalsRowDxfId="49"/>
    <tableColumn id="12" name="November" totalsRowFunction="sum" dataDxfId="193" totalsRowDxfId="48"/>
    <tableColumn id="13" name="December" totalsRowFunction="sum" dataDxfId="192" totalsRowDxfId="47"/>
    <tableColumn id="14" name="Year" totalsRowFunction="sum" dataDxfId="191" totalsRowDxfId="46">
      <calculatedColumnFormula>SUM(DuesAndSubscription[[#This Row],[January]:[December]])</calculatedColumnFormula>
    </tableColumn>
    <tableColumn id="15" name="Sparkline" dataDxfId="190" totalsRowDxfId="4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Dues and Subscription items and monthly amounts in this table. Annual amount and monthly Totals are auto calculated and sparklines are updated"/>
    </ext>
  </extLst>
</table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B79AD"/>
      </a:accent1>
      <a:accent2>
        <a:srgbClr val="1D7B7D"/>
      </a:accent2>
      <a:accent3>
        <a:srgbClr val="EF4755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3">
      <a:majorFont>
        <a:latin typeface="Gill Sans MT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B7"/>
  <sheetViews>
    <sheetView workbookViewId="0"/>
  </sheetViews>
  <sheetFormatPr defaultRowHeight="12.75" x14ac:dyDescent="0.2"/>
  <cols>
    <col min="1" max="1" width="2.625" customWidth="1"/>
    <col min="2" max="2" width="80.625" customWidth="1"/>
    <col min="3" max="3" width="2.625" customWidth="1"/>
  </cols>
  <sheetData>
    <row r="1" spans="2:2" ht="30" customHeight="1" x14ac:dyDescent="0.2">
      <c r="B1" s="31" t="s">
        <v>84</v>
      </c>
    </row>
    <row r="2" spans="2:2" ht="30" customHeight="1" x14ac:dyDescent="0.2">
      <c r="B2" s="32" t="s">
        <v>85</v>
      </c>
    </row>
    <row r="3" spans="2:2" ht="30" customHeight="1" x14ac:dyDescent="0.2">
      <c r="B3" s="32" t="s">
        <v>86</v>
      </c>
    </row>
    <row r="4" spans="2:2" ht="30" customHeight="1" x14ac:dyDescent="0.2">
      <c r="B4" s="32" t="s">
        <v>87</v>
      </c>
    </row>
    <row r="5" spans="2:2" ht="30" customHeight="1" x14ac:dyDescent="0.2">
      <c r="B5" s="33" t="s">
        <v>88</v>
      </c>
    </row>
    <row r="6" spans="2:2" ht="61.5" customHeight="1" x14ac:dyDescent="0.2">
      <c r="B6" s="32" t="s">
        <v>89</v>
      </c>
    </row>
    <row r="7" spans="2:2" ht="30" x14ac:dyDescent="0.2">
      <c r="B7" s="32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R108"/>
  <sheetViews>
    <sheetView showGridLines="0" tabSelected="1" zoomScale="96" zoomScaleNormal="96" workbookViewId="0">
      <selection activeCell="G1" sqref="G1"/>
    </sheetView>
  </sheetViews>
  <sheetFormatPr defaultRowHeight="30" customHeight="1" x14ac:dyDescent="0.2"/>
  <cols>
    <col min="1" max="1" width="4.75" style="37" customWidth="1"/>
    <col min="2" max="2" width="1.875" style="8" customWidth="1"/>
    <col min="3" max="3" width="30.625" style="8" customWidth="1"/>
    <col min="4" max="16" width="12.375" style="1" customWidth="1"/>
    <col min="17" max="17" width="12.375" style="8" customWidth="1"/>
    <col min="18" max="18" width="13.875" customWidth="1"/>
  </cols>
  <sheetData>
    <row r="1" spans="1:17" ht="112.5" customHeight="1" x14ac:dyDescent="0.2">
      <c r="A1" s="35" t="s">
        <v>91</v>
      </c>
      <c r="B1" s="26"/>
      <c r="C1" s="26"/>
      <c r="D1" s="27"/>
      <c r="E1" s="27"/>
    </row>
    <row r="2" spans="1:17" s="40" customFormat="1" ht="12" customHeight="1" x14ac:dyDescent="0.2">
      <c r="A2" s="41"/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2"/>
    </row>
    <row r="3" spans="1:17" ht="72.75" customHeight="1" thickBot="1" x14ac:dyDescent="0.75">
      <c r="A3" s="36" t="s">
        <v>92</v>
      </c>
      <c r="B3" s="69" t="s">
        <v>75</v>
      </c>
      <c r="C3" s="69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34">
        <f ca="1">YEAR(TODAY())</f>
        <v>2020</v>
      </c>
    </row>
    <row r="4" spans="1:17" ht="26.25" customHeight="1" x14ac:dyDescent="0.2">
      <c r="A4" s="35"/>
      <c r="B4" s="26"/>
      <c r="C4" s="26"/>
      <c r="D4" s="27"/>
      <c r="E4" s="28"/>
    </row>
    <row r="5" spans="1:17" ht="21" customHeight="1" x14ac:dyDescent="0.2">
      <c r="A5" s="37" t="s">
        <v>93</v>
      </c>
      <c r="B5" s="44"/>
      <c r="C5" s="62" t="s">
        <v>66</v>
      </c>
      <c r="D5" s="60" t="s">
        <v>53</v>
      </c>
      <c r="E5" s="60" t="s">
        <v>54</v>
      </c>
      <c r="F5" s="60" t="s">
        <v>56</v>
      </c>
      <c r="G5" s="60" t="s">
        <v>57</v>
      </c>
      <c r="H5" s="60" t="s">
        <v>55</v>
      </c>
      <c r="I5" s="60" t="s">
        <v>58</v>
      </c>
      <c r="J5" s="60" t="s">
        <v>59</v>
      </c>
      <c r="K5" s="60" t="s">
        <v>60</v>
      </c>
      <c r="L5" s="60" t="s">
        <v>61</v>
      </c>
      <c r="M5" s="60" t="s">
        <v>62</v>
      </c>
      <c r="N5" s="60" t="s">
        <v>63</v>
      </c>
      <c r="O5" s="60" t="s">
        <v>64</v>
      </c>
      <c r="P5" s="7" t="s">
        <v>65</v>
      </c>
      <c r="Q5" s="7"/>
    </row>
    <row r="6" spans="1:17" ht="15.95" customHeight="1" x14ac:dyDescent="0.2">
      <c r="A6" s="36" t="s">
        <v>94</v>
      </c>
      <c r="B6" s="44"/>
      <c r="C6" s="61" t="s">
        <v>41</v>
      </c>
      <c r="D6" s="29" t="s">
        <v>76</v>
      </c>
      <c r="E6" s="29" t="s">
        <v>77</v>
      </c>
      <c r="F6" s="29" t="s">
        <v>69</v>
      </c>
      <c r="G6" s="29" t="s">
        <v>70</v>
      </c>
      <c r="H6" s="29" t="s">
        <v>71</v>
      </c>
      <c r="I6" s="29" t="s">
        <v>72</v>
      </c>
      <c r="J6" s="29" t="s">
        <v>73</v>
      </c>
      <c r="K6" s="29" t="s">
        <v>78</v>
      </c>
      <c r="L6" s="29" t="s">
        <v>79</v>
      </c>
      <c r="M6" s="29" t="s">
        <v>80</v>
      </c>
      <c r="N6" s="29" t="s">
        <v>81</v>
      </c>
      <c r="O6" s="29" t="s">
        <v>82</v>
      </c>
      <c r="P6" s="29" t="s">
        <v>74</v>
      </c>
      <c r="Q6" s="29" t="s">
        <v>83</v>
      </c>
    </row>
    <row r="7" spans="1:17" ht="15.95" customHeight="1" x14ac:dyDescent="0.2">
      <c r="B7" s="44"/>
      <c r="C7" s="68" t="s"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>SUM(Income[[#This Row],[January]:[December]])</f>
        <v>0</v>
      </c>
      <c r="Q7" s="3"/>
    </row>
    <row r="8" spans="1:17" ht="15.95" customHeight="1" x14ac:dyDescent="0.2">
      <c r="B8" s="44"/>
      <c r="C8" s="68" t="s">
        <v>68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>SUM(Income[[#This Row],[January]:[December]])</f>
        <v>0</v>
      </c>
      <c r="Q8" s="10"/>
    </row>
    <row r="9" spans="1:17" ht="15.95" customHeight="1" x14ac:dyDescent="0.2">
      <c r="B9" s="44"/>
      <c r="C9" s="68" t="s">
        <v>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>SUM(Income[[#This Row],[January]:[December]])</f>
        <v>0</v>
      </c>
      <c r="Q9" s="3"/>
    </row>
    <row r="10" spans="1:17" ht="21" customHeight="1" thickBot="1" x14ac:dyDescent="0.25">
      <c r="B10" s="44"/>
      <c r="C10" s="45" t="s">
        <v>40</v>
      </c>
      <c r="D10" s="46">
        <f>SUBTOTAL(109,Income[January])</f>
        <v>0</v>
      </c>
      <c r="E10" s="46">
        <f>SUBTOTAL(109,Income[February])</f>
        <v>0</v>
      </c>
      <c r="F10" s="46">
        <f>SUBTOTAL(109,Income[March])</f>
        <v>0</v>
      </c>
      <c r="G10" s="46">
        <f>SUBTOTAL(109,Income[April])</f>
        <v>0</v>
      </c>
      <c r="H10" s="46">
        <f>SUBTOTAL(109,Income[May])</f>
        <v>0</v>
      </c>
      <c r="I10" s="46">
        <f>SUBTOTAL(109,Income[June])</f>
        <v>0</v>
      </c>
      <c r="J10" s="46">
        <f>SUBTOTAL(109,Income[July])</f>
        <v>0</v>
      </c>
      <c r="K10" s="46">
        <f>SUBTOTAL(109,Income[August])</f>
        <v>0</v>
      </c>
      <c r="L10" s="46">
        <f>SUBTOTAL(109,Income[September])</f>
        <v>0</v>
      </c>
      <c r="M10" s="46">
        <f>SUBTOTAL(109,Income[October])</f>
        <v>0</v>
      </c>
      <c r="N10" s="46">
        <f>SUBTOTAL(109,Income[November])</f>
        <v>0</v>
      </c>
      <c r="O10" s="46">
        <f>SUBTOTAL(109,Income[December])</f>
        <v>0</v>
      </c>
      <c r="P10" s="46">
        <f>SUBTOTAL(109,Income[Year])</f>
        <v>0</v>
      </c>
      <c r="Q10" s="47"/>
    </row>
    <row r="11" spans="1:17" ht="24" customHeight="1" thickTop="1" x14ac:dyDescent="0.2"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7" ht="21" customHeight="1" x14ac:dyDescent="0.2">
      <c r="A12" s="37" t="s">
        <v>95</v>
      </c>
      <c r="B12" s="44"/>
      <c r="C12" s="62" t="s">
        <v>42</v>
      </c>
      <c r="D12" s="60" t="s">
        <v>53</v>
      </c>
      <c r="E12" s="60" t="s">
        <v>54</v>
      </c>
      <c r="F12" s="60" t="s">
        <v>56</v>
      </c>
      <c r="G12" s="60" t="s">
        <v>57</v>
      </c>
      <c r="H12" s="60" t="s">
        <v>55</v>
      </c>
      <c r="I12" s="60" t="s">
        <v>58</v>
      </c>
      <c r="J12" s="60" t="s">
        <v>59</v>
      </c>
      <c r="K12" s="60" t="s">
        <v>60</v>
      </c>
      <c r="L12" s="60" t="s">
        <v>61</v>
      </c>
      <c r="M12" s="60" t="s">
        <v>62</v>
      </c>
      <c r="N12" s="60" t="s">
        <v>63</v>
      </c>
      <c r="O12" s="60" t="s">
        <v>64</v>
      </c>
      <c r="P12" s="7" t="s">
        <v>65</v>
      </c>
      <c r="Q12" s="7"/>
    </row>
    <row r="13" spans="1:17" ht="15.95" customHeight="1" x14ac:dyDescent="0.2">
      <c r="A13" s="37" t="s">
        <v>96</v>
      </c>
      <c r="B13" s="44"/>
      <c r="C13" s="63" t="s">
        <v>43</v>
      </c>
      <c r="D13" s="29" t="s">
        <v>76</v>
      </c>
      <c r="E13" s="29" t="s">
        <v>77</v>
      </c>
      <c r="F13" s="29" t="s">
        <v>69</v>
      </c>
      <c r="G13" s="29" t="s">
        <v>70</v>
      </c>
      <c r="H13" s="29" t="s">
        <v>71</v>
      </c>
      <c r="I13" s="29" t="s">
        <v>72</v>
      </c>
      <c r="J13" s="29" t="s">
        <v>73</v>
      </c>
      <c r="K13" s="29" t="s">
        <v>78</v>
      </c>
      <c r="L13" s="29" t="s">
        <v>79</v>
      </c>
      <c r="M13" s="29" t="s">
        <v>80</v>
      </c>
      <c r="N13" s="29" t="s">
        <v>81</v>
      </c>
      <c r="O13" s="29" t="s">
        <v>82</v>
      </c>
      <c r="P13" s="29" t="s">
        <v>74</v>
      </c>
      <c r="Q13" s="29" t="s">
        <v>83</v>
      </c>
    </row>
    <row r="14" spans="1:17" ht="15.95" customHeight="1" x14ac:dyDescent="0.2">
      <c r="B14" s="44"/>
      <c r="C14" s="68" t="s">
        <v>67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>SUM(Home[[#This Row],[January]:[December]])</f>
        <v>0</v>
      </c>
      <c r="Q14" s="4"/>
    </row>
    <row r="15" spans="1:17" ht="15.95" customHeight="1" x14ac:dyDescent="0.2">
      <c r="B15" s="44"/>
      <c r="C15" s="68" t="s">
        <v>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>SUM(Home[[#This Row],[January]:[December]])</f>
        <v>0</v>
      </c>
      <c r="Q15" s="11"/>
    </row>
    <row r="16" spans="1:17" ht="15.95" customHeight="1" x14ac:dyDescent="0.2">
      <c r="B16" s="44"/>
      <c r="C16" s="68" t="s">
        <v>8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>SUM(Home[[#This Row],[January]:[December]])</f>
        <v>0</v>
      </c>
      <c r="Q16" s="4"/>
    </row>
    <row r="17" spans="1:18" ht="15.95" customHeight="1" x14ac:dyDescent="0.2">
      <c r="B17" s="44"/>
      <c r="C17" s="68" t="s">
        <v>121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>SUM(Home[[#This Row],[January]:[December]])</f>
        <v>0</v>
      </c>
      <c r="Q17" s="11"/>
      <c r="R17" s="6"/>
    </row>
    <row r="18" spans="1:18" ht="15.95" customHeight="1" x14ac:dyDescent="0.2">
      <c r="B18" s="44"/>
      <c r="C18" s="68" t="s">
        <v>110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>SUM(Home[[#This Row],[January]:[December]])</f>
        <v>0</v>
      </c>
      <c r="Q18" s="4"/>
    </row>
    <row r="19" spans="1:18" s="8" customFormat="1" ht="21" customHeight="1" thickBot="1" x14ac:dyDescent="0.25">
      <c r="A19" s="38"/>
      <c r="B19" s="44"/>
      <c r="C19" s="48" t="s">
        <v>40</v>
      </c>
      <c r="D19" s="49">
        <f>SUBTOTAL(109,Home[January])</f>
        <v>0</v>
      </c>
      <c r="E19" s="49">
        <f>SUBTOTAL(109,Home[February])</f>
        <v>0</v>
      </c>
      <c r="F19" s="49">
        <f>SUBTOTAL(109,Home[March])</f>
        <v>0</v>
      </c>
      <c r="G19" s="49">
        <f>SUBTOTAL(109,Home[April])</f>
        <v>0</v>
      </c>
      <c r="H19" s="49">
        <f>SUBTOTAL(109,Home[May])</f>
        <v>0</v>
      </c>
      <c r="I19" s="49">
        <f>SUBTOTAL(109,Home[June])</f>
        <v>0</v>
      </c>
      <c r="J19" s="49">
        <f>SUBTOTAL(109,Home[July])</f>
        <v>0</v>
      </c>
      <c r="K19" s="49">
        <f>SUBTOTAL(109,Home[August])</f>
        <v>0</v>
      </c>
      <c r="L19" s="49">
        <f>SUBTOTAL(109,Home[September])</f>
        <v>0</v>
      </c>
      <c r="M19" s="49">
        <f>SUBTOTAL(109,Home[October])</f>
        <v>0</v>
      </c>
      <c r="N19" s="49">
        <f>SUBTOTAL(109,Home[November])</f>
        <v>0</v>
      </c>
      <c r="O19" s="49">
        <f>SUBTOTAL(109,Home[December])</f>
        <v>0</v>
      </c>
      <c r="P19" s="49">
        <f>SUBTOTAL(109,Home[Year])</f>
        <v>0</v>
      </c>
      <c r="Q19" s="50"/>
    </row>
    <row r="20" spans="1:18" ht="24" customHeight="1" thickTop="1" x14ac:dyDescent="0.2">
      <c r="B20" s="12"/>
      <c r="C20" s="1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8" ht="15.95" customHeight="1" x14ac:dyDescent="0.2">
      <c r="A21" s="37" t="s">
        <v>97</v>
      </c>
      <c r="B21" s="51"/>
      <c r="C21" s="64" t="s">
        <v>45</v>
      </c>
      <c r="D21" s="73" t="s">
        <v>76</v>
      </c>
      <c r="E21" s="74" t="s">
        <v>77</v>
      </c>
      <c r="F21" s="73" t="s">
        <v>69</v>
      </c>
      <c r="G21" s="74" t="s">
        <v>70</v>
      </c>
      <c r="H21" s="73" t="s">
        <v>71</v>
      </c>
      <c r="I21" s="75" t="s">
        <v>72</v>
      </c>
      <c r="J21" s="73" t="s">
        <v>73</v>
      </c>
      <c r="K21" s="75" t="s">
        <v>78</v>
      </c>
      <c r="L21" s="73" t="s">
        <v>79</v>
      </c>
      <c r="M21" s="75" t="s">
        <v>80</v>
      </c>
      <c r="N21" s="73" t="s">
        <v>81</v>
      </c>
      <c r="O21" s="75" t="s">
        <v>82</v>
      </c>
      <c r="P21" s="59" t="s">
        <v>74</v>
      </c>
      <c r="Q21" s="29" t="s">
        <v>83</v>
      </c>
    </row>
    <row r="22" spans="1:18" ht="15.95" customHeight="1" x14ac:dyDescent="0.2">
      <c r="B22" s="51"/>
      <c r="C22" s="14" t="s">
        <v>2</v>
      </c>
      <c r="D22" s="58"/>
      <c r="E22" s="15"/>
      <c r="F22" s="58"/>
      <c r="G22" s="15"/>
      <c r="H22" s="58"/>
      <c r="I22" s="15"/>
      <c r="J22" s="58"/>
      <c r="K22" s="15"/>
      <c r="L22" s="58"/>
      <c r="M22" s="15"/>
      <c r="N22" s="58"/>
      <c r="O22" s="15"/>
      <c r="P22" s="58">
        <f>SUM(Daily[[#This Row],[January]:[December]])</f>
        <v>0</v>
      </c>
      <c r="Q22" s="9"/>
    </row>
    <row r="23" spans="1:18" ht="15.95" customHeight="1" x14ac:dyDescent="0.2">
      <c r="B23" s="51"/>
      <c r="C23" s="14" t="s">
        <v>3</v>
      </c>
      <c r="D23" s="58"/>
      <c r="E23" s="15"/>
      <c r="F23" s="58"/>
      <c r="G23" s="15"/>
      <c r="H23" s="58"/>
      <c r="I23" s="15"/>
      <c r="J23" s="58"/>
      <c r="K23" s="15"/>
      <c r="L23" s="58"/>
      <c r="M23" s="15"/>
      <c r="N23" s="58"/>
      <c r="O23" s="15"/>
      <c r="P23" s="58">
        <f>SUM(Daily[[#This Row],[January]:[December]])</f>
        <v>0</v>
      </c>
      <c r="Q23" s="15"/>
    </row>
    <row r="24" spans="1:18" ht="15.95" customHeight="1" x14ac:dyDescent="0.2">
      <c r="B24" s="51"/>
      <c r="C24" s="14" t="s">
        <v>4</v>
      </c>
      <c r="D24" s="58"/>
      <c r="E24" s="15"/>
      <c r="F24" s="58"/>
      <c r="G24" s="15"/>
      <c r="H24" s="58"/>
      <c r="I24" s="15"/>
      <c r="J24" s="58"/>
      <c r="K24" s="15"/>
      <c r="L24" s="58"/>
      <c r="M24" s="15"/>
      <c r="N24" s="58"/>
      <c r="O24" s="15"/>
      <c r="P24" s="58">
        <f>SUM(Daily[[#This Row],[January]:[December]])</f>
        <v>0</v>
      </c>
      <c r="Q24" s="9"/>
    </row>
    <row r="25" spans="1:18" ht="15.95" customHeight="1" x14ac:dyDescent="0.2">
      <c r="B25" s="51"/>
      <c r="C25" s="14" t="s">
        <v>5</v>
      </c>
      <c r="D25" s="58"/>
      <c r="E25" s="15"/>
      <c r="F25" s="58"/>
      <c r="G25" s="15"/>
      <c r="H25" s="58"/>
      <c r="I25" s="15"/>
      <c r="J25" s="58"/>
      <c r="K25" s="15"/>
      <c r="L25" s="58"/>
      <c r="M25" s="15"/>
      <c r="N25" s="58"/>
      <c r="O25" s="15"/>
      <c r="P25" s="58">
        <f>SUM(Daily[[#This Row],[January]:[December]])</f>
        <v>0</v>
      </c>
      <c r="Q25" s="15"/>
    </row>
    <row r="26" spans="1:18" s="8" customFormat="1" ht="15.95" customHeight="1" x14ac:dyDescent="0.2">
      <c r="A26" s="37"/>
      <c r="B26" s="51"/>
      <c r="C26" s="14" t="s">
        <v>6</v>
      </c>
      <c r="D26" s="58"/>
      <c r="E26" s="15"/>
      <c r="F26" s="58"/>
      <c r="G26" s="15"/>
      <c r="H26" s="58"/>
      <c r="I26" s="15"/>
      <c r="J26" s="58"/>
      <c r="K26" s="15"/>
      <c r="L26" s="58"/>
      <c r="M26" s="15"/>
      <c r="N26" s="58"/>
      <c r="O26" s="15"/>
      <c r="P26" s="58">
        <f>SUM(Daily[[#This Row],[January]:[December]])</f>
        <v>0</v>
      </c>
      <c r="Q26" s="9"/>
    </row>
    <row r="27" spans="1:18" s="8" customFormat="1" ht="19.5" customHeight="1" x14ac:dyDescent="0.2">
      <c r="A27" s="38"/>
      <c r="B27" s="51"/>
      <c r="C27" s="14" t="s">
        <v>111</v>
      </c>
      <c r="D27" s="58"/>
      <c r="E27" s="15"/>
      <c r="F27" s="58"/>
      <c r="G27" s="15"/>
      <c r="H27" s="58"/>
      <c r="I27" s="15"/>
      <c r="J27" s="58"/>
      <c r="K27" s="15"/>
      <c r="L27" s="58"/>
      <c r="M27" s="15"/>
      <c r="N27" s="58"/>
      <c r="O27" s="15"/>
      <c r="P27" s="58">
        <f>SUM(Daily[[#This Row],[January]:[December]])</f>
        <v>0</v>
      </c>
      <c r="Q27" s="15"/>
    </row>
    <row r="28" spans="1:18" ht="21" customHeight="1" thickBot="1" x14ac:dyDescent="0.25">
      <c r="B28" s="51"/>
      <c r="C28" s="54" t="s">
        <v>40</v>
      </c>
      <c r="D28" s="55">
        <f>SUBTOTAL(109,Daily[January])</f>
        <v>0</v>
      </c>
      <c r="E28" s="55">
        <f>SUBTOTAL(109,Daily[February])</f>
        <v>0</v>
      </c>
      <c r="F28" s="55">
        <f>SUBTOTAL(109,Daily[March])</f>
        <v>0</v>
      </c>
      <c r="G28" s="55">
        <f>SUBTOTAL(109,Daily[April])</f>
        <v>0</v>
      </c>
      <c r="H28" s="55">
        <f>SUBTOTAL(109,Daily[May])</f>
        <v>0</v>
      </c>
      <c r="I28" s="55">
        <f>SUBTOTAL(109,Daily[June])</f>
        <v>0</v>
      </c>
      <c r="J28" s="55">
        <f>SUBTOTAL(109,Daily[July])</f>
        <v>0</v>
      </c>
      <c r="K28" s="55">
        <f>SUBTOTAL(109,Daily[August])</f>
        <v>0</v>
      </c>
      <c r="L28" s="55">
        <f>SUBTOTAL(109,Daily[September])</f>
        <v>0</v>
      </c>
      <c r="M28" s="55">
        <f>SUBTOTAL(109,Daily[October])</f>
        <v>0</v>
      </c>
      <c r="N28" s="55">
        <f>SUBTOTAL(109,Daily[November])</f>
        <v>0</v>
      </c>
      <c r="O28" s="55">
        <f>SUBTOTAL(109,Daily[December])</f>
        <v>0</v>
      </c>
      <c r="P28" s="55">
        <f>SUBTOTAL(109,Daily[Year])</f>
        <v>0</v>
      </c>
      <c r="Q28" s="56"/>
    </row>
    <row r="29" spans="1:18" ht="20.100000000000001" customHeight="1" thickTop="1" x14ac:dyDescent="0.2">
      <c r="B29" s="12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8" ht="15.95" customHeight="1" x14ac:dyDescent="0.2">
      <c r="A30" s="36" t="s">
        <v>98</v>
      </c>
      <c r="B30" s="51"/>
      <c r="C30" s="65" t="s">
        <v>44</v>
      </c>
      <c r="D30" s="73" t="s">
        <v>76</v>
      </c>
      <c r="E30" s="74" t="s">
        <v>77</v>
      </c>
      <c r="F30" s="73" t="s">
        <v>69</v>
      </c>
      <c r="G30" s="74" t="s">
        <v>70</v>
      </c>
      <c r="H30" s="73" t="s">
        <v>71</v>
      </c>
      <c r="I30" s="75" t="s">
        <v>72</v>
      </c>
      <c r="J30" s="73" t="s">
        <v>73</v>
      </c>
      <c r="K30" s="75" t="s">
        <v>78</v>
      </c>
      <c r="L30" s="73" t="s">
        <v>79</v>
      </c>
      <c r="M30" s="75" t="s">
        <v>80</v>
      </c>
      <c r="N30" s="73" t="s">
        <v>81</v>
      </c>
      <c r="O30" s="75" t="s">
        <v>82</v>
      </c>
      <c r="P30" s="59" t="s">
        <v>74</v>
      </c>
      <c r="Q30" s="29" t="s">
        <v>83</v>
      </c>
    </row>
    <row r="31" spans="1:18" ht="15.95" customHeight="1" x14ac:dyDescent="0.2">
      <c r="B31" s="51"/>
      <c r="C31" s="5" t="s">
        <v>112</v>
      </c>
      <c r="D31" s="58"/>
      <c r="E31" s="2"/>
      <c r="F31" s="58"/>
      <c r="G31" s="2"/>
      <c r="H31" s="58"/>
      <c r="I31" s="2"/>
      <c r="J31" s="58"/>
      <c r="K31" s="2"/>
      <c r="L31" s="58"/>
      <c r="M31" s="2"/>
      <c r="N31" s="58"/>
      <c r="O31" s="2"/>
      <c r="P31" s="58">
        <f>SUM(Transportation[[#This Row],[January]:[December]])</f>
        <v>0</v>
      </c>
      <c r="Q31" s="9"/>
    </row>
    <row r="32" spans="1:18" ht="15.95" customHeight="1" x14ac:dyDescent="0.2">
      <c r="B32" s="51"/>
      <c r="C32" s="5" t="s">
        <v>7</v>
      </c>
      <c r="D32" s="58"/>
      <c r="E32" s="2"/>
      <c r="F32" s="58"/>
      <c r="G32" s="2"/>
      <c r="H32" s="58"/>
      <c r="I32" s="2"/>
      <c r="J32" s="58"/>
      <c r="K32" s="2"/>
      <c r="L32" s="58"/>
      <c r="M32" s="2"/>
      <c r="N32" s="58"/>
      <c r="O32" s="2"/>
      <c r="P32" s="58">
        <f>SUM(Transportation[[#This Row],[January]:[December]])</f>
        <v>0</v>
      </c>
      <c r="Q32" s="2"/>
    </row>
    <row r="33" spans="1:17" ht="15.95" customHeight="1" x14ac:dyDescent="0.2">
      <c r="B33" s="51"/>
      <c r="C33" s="5" t="s">
        <v>8</v>
      </c>
      <c r="D33" s="58"/>
      <c r="E33" s="2"/>
      <c r="F33" s="58"/>
      <c r="G33" s="2"/>
      <c r="H33" s="58"/>
      <c r="I33" s="2"/>
      <c r="J33" s="58"/>
      <c r="K33" s="2"/>
      <c r="L33" s="58"/>
      <c r="M33" s="2"/>
      <c r="N33" s="58"/>
      <c r="O33" s="2"/>
      <c r="P33" s="58">
        <f>SUM(Transportation[[#This Row],[January]:[December]])</f>
        <v>0</v>
      </c>
      <c r="Q33" s="9"/>
    </row>
    <row r="34" spans="1:17" s="8" customFormat="1" ht="15.95" customHeight="1" x14ac:dyDescent="0.2">
      <c r="A34" s="37"/>
      <c r="B34" s="51"/>
      <c r="C34" s="5" t="s">
        <v>113</v>
      </c>
      <c r="D34" s="58"/>
      <c r="E34" s="2"/>
      <c r="F34" s="58"/>
      <c r="G34" s="2"/>
      <c r="H34" s="58"/>
      <c r="I34" s="2"/>
      <c r="J34" s="58"/>
      <c r="K34" s="2"/>
      <c r="L34" s="58"/>
      <c r="M34" s="2"/>
      <c r="N34" s="58"/>
      <c r="O34" s="2"/>
      <c r="P34" s="58">
        <f>SUM(Transportation[[#This Row],[January]:[December]])</f>
        <v>0</v>
      </c>
      <c r="Q34" s="2"/>
    </row>
    <row r="35" spans="1:17" s="8" customFormat="1" ht="15.95" customHeight="1" x14ac:dyDescent="0.2">
      <c r="A35" s="38"/>
      <c r="B35" s="51"/>
      <c r="C35" s="5" t="s">
        <v>9</v>
      </c>
      <c r="D35" s="58"/>
      <c r="E35" s="2"/>
      <c r="F35" s="58"/>
      <c r="G35" s="2"/>
      <c r="H35" s="58"/>
      <c r="I35" s="2"/>
      <c r="J35" s="58"/>
      <c r="K35" s="2"/>
      <c r="L35" s="58"/>
      <c r="M35" s="2"/>
      <c r="N35" s="58"/>
      <c r="O35" s="2"/>
      <c r="P35" s="58">
        <f>SUM(Transportation[[#This Row],[January]:[December]])</f>
        <v>0</v>
      </c>
      <c r="Q35" s="9"/>
    </row>
    <row r="36" spans="1:17" ht="15.95" customHeight="1" x14ac:dyDescent="0.2">
      <c r="B36" s="51"/>
      <c r="C36" s="5" t="s">
        <v>10</v>
      </c>
      <c r="D36" s="58"/>
      <c r="E36" s="2"/>
      <c r="F36" s="58"/>
      <c r="G36" s="2"/>
      <c r="H36" s="58"/>
      <c r="I36" s="2"/>
      <c r="J36" s="58"/>
      <c r="K36" s="2"/>
      <c r="L36" s="58"/>
      <c r="M36" s="2"/>
      <c r="N36" s="58"/>
      <c r="O36" s="2"/>
      <c r="P36" s="58">
        <f>SUM(Transportation[[#This Row],[January]:[December]])</f>
        <v>0</v>
      </c>
      <c r="Q36" s="2"/>
    </row>
    <row r="37" spans="1:17" ht="21" customHeight="1" thickBot="1" x14ac:dyDescent="0.25">
      <c r="B37" s="51"/>
      <c r="C37" s="54" t="s">
        <v>40</v>
      </c>
      <c r="D37" s="55">
        <f>SUBTOTAL(109,Transportation[January])</f>
        <v>0</v>
      </c>
      <c r="E37" s="55">
        <f>SUBTOTAL(109,Transportation[February])</f>
        <v>0</v>
      </c>
      <c r="F37" s="55">
        <f>SUBTOTAL(109,Transportation[March])</f>
        <v>0</v>
      </c>
      <c r="G37" s="55">
        <f>SUBTOTAL(109,Transportation[April])</f>
        <v>0</v>
      </c>
      <c r="H37" s="55">
        <f>SUBTOTAL(109,Transportation[May])</f>
        <v>0</v>
      </c>
      <c r="I37" s="55">
        <f>SUBTOTAL(109,Transportation[June])</f>
        <v>0</v>
      </c>
      <c r="J37" s="55">
        <f>SUBTOTAL(109,Transportation[July])</f>
        <v>0</v>
      </c>
      <c r="K37" s="55">
        <f>SUBTOTAL(109,Transportation[August])</f>
        <v>0</v>
      </c>
      <c r="L37" s="55">
        <f>SUBTOTAL(109,Transportation[September])</f>
        <v>0</v>
      </c>
      <c r="M37" s="55">
        <f>SUBTOTAL(109,Transportation[October])</f>
        <v>0</v>
      </c>
      <c r="N37" s="55">
        <f>SUBTOTAL(109,Transportation[November])</f>
        <v>0</v>
      </c>
      <c r="O37" s="55">
        <f>SUBTOTAL(109,Transportation[December])</f>
        <v>0</v>
      </c>
      <c r="P37" s="55">
        <f>SUBTOTAL(109,Transportation[Year])</f>
        <v>0</v>
      </c>
      <c r="Q37" s="56"/>
    </row>
    <row r="38" spans="1:17" ht="20.100000000000001" customHeight="1" thickTop="1" x14ac:dyDescent="0.2">
      <c r="B38" s="12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1:17" ht="21" customHeight="1" x14ac:dyDescent="0.2">
      <c r="A39" s="37" t="s">
        <v>99</v>
      </c>
      <c r="B39" s="52"/>
      <c r="C39" s="65" t="s">
        <v>46</v>
      </c>
      <c r="D39" s="73" t="s">
        <v>76</v>
      </c>
      <c r="E39" s="74" t="s">
        <v>77</v>
      </c>
      <c r="F39" s="73" t="s">
        <v>69</v>
      </c>
      <c r="G39" s="74" t="s">
        <v>70</v>
      </c>
      <c r="H39" s="73" t="s">
        <v>71</v>
      </c>
      <c r="I39" s="75" t="s">
        <v>72</v>
      </c>
      <c r="J39" s="73" t="s">
        <v>73</v>
      </c>
      <c r="K39" s="75" t="s">
        <v>78</v>
      </c>
      <c r="L39" s="73" t="s">
        <v>79</v>
      </c>
      <c r="M39" s="75" t="s">
        <v>80</v>
      </c>
      <c r="N39" s="73" t="s">
        <v>81</v>
      </c>
      <c r="O39" s="75" t="s">
        <v>82</v>
      </c>
      <c r="P39" s="59" t="s">
        <v>74</v>
      </c>
      <c r="Q39" s="29" t="s">
        <v>83</v>
      </c>
    </row>
    <row r="40" spans="1:17" s="8" customFormat="1" ht="15.95" customHeight="1" x14ac:dyDescent="0.2">
      <c r="A40" s="37"/>
      <c r="B40" s="52"/>
      <c r="C40" s="5" t="s">
        <v>114</v>
      </c>
      <c r="D40" s="58"/>
      <c r="E40" s="2"/>
      <c r="F40" s="58"/>
      <c r="G40" s="2"/>
      <c r="H40" s="58"/>
      <c r="I40" s="2"/>
      <c r="J40" s="58"/>
      <c r="K40" s="2"/>
      <c r="L40" s="58"/>
      <c r="M40" s="2"/>
      <c r="N40" s="58"/>
      <c r="O40" s="2"/>
      <c r="P40" s="58">
        <f>SUM(Entertainment[[#This Row],[January]:[December]])</f>
        <v>0</v>
      </c>
      <c r="Q40" s="9"/>
    </row>
    <row r="41" spans="1:17" s="8" customFormat="1" ht="15.95" customHeight="1" x14ac:dyDescent="0.2">
      <c r="A41" s="38"/>
      <c r="B41" s="52"/>
      <c r="C41" s="5" t="s">
        <v>115</v>
      </c>
      <c r="D41" s="58"/>
      <c r="E41" s="2"/>
      <c r="F41" s="58"/>
      <c r="G41" s="2"/>
      <c r="H41" s="58"/>
      <c r="I41" s="2"/>
      <c r="J41" s="58"/>
      <c r="K41" s="2"/>
      <c r="L41" s="58"/>
      <c r="M41" s="2"/>
      <c r="N41" s="58"/>
      <c r="O41" s="2"/>
      <c r="P41" s="58">
        <f>SUM(Entertainment[[#This Row],[January]:[December]])</f>
        <v>0</v>
      </c>
      <c r="Q41" s="2"/>
    </row>
    <row r="42" spans="1:17" ht="15.95" customHeight="1" x14ac:dyDescent="0.2">
      <c r="B42" s="52"/>
      <c r="C42" s="5" t="s">
        <v>11</v>
      </c>
      <c r="D42" s="58"/>
      <c r="E42" s="2"/>
      <c r="F42" s="58"/>
      <c r="G42" s="2"/>
      <c r="H42" s="58"/>
      <c r="I42" s="2"/>
      <c r="J42" s="58"/>
      <c r="K42" s="2"/>
      <c r="L42" s="58"/>
      <c r="M42" s="2"/>
      <c r="N42" s="58"/>
      <c r="O42" s="2"/>
      <c r="P42" s="58">
        <f>SUM(Entertainment[[#This Row],[January]:[December]])</f>
        <v>0</v>
      </c>
      <c r="Q42" s="9"/>
    </row>
    <row r="43" spans="1:17" ht="15.95" customHeight="1" x14ac:dyDescent="0.2">
      <c r="B43" s="52"/>
      <c r="C43" s="5" t="s">
        <v>12</v>
      </c>
      <c r="D43" s="58"/>
      <c r="E43" s="2"/>
      <c r="F43" s="58"/>
      <c r="G43" s="2"/>
      <c r="H43" s="58"/>
      <c r="I43" s="2"/>
      <c r="J43" s="58"/>
      <c r="K43" s="2"/>
      <c r="L43" s="58"/>
      <c r="M43" s="2"/>
      <c r="N43" s="58"/>
      <c r="O43" s="2"/>
      <c r="P43" s="58">
        <f>SUM(Entertainment[[#This Row],[January]:[December]])</f>
        <v>0</v>
      </c>
      <c r="Q43" s="2"/>
    </row>
    <row r="44" spans="1:17" ht="21" customHeight="1" thickBot="1" x14ac:dyDescent="0.25">
      <c r="B44" s="53"/>
      <c r="C44" s="57" t="s">
        <v>40</v>
      </c>
      <c r="D44" s="55">
        <f>SUBTOTAL(109,Entertainment[January])</f>
        <v>0</v>
      </c>
      <c r="E44" s="55">
        <f>SUBTOTAL(109,Entertainment[February])</f>
        <v>0</v>
      </c>
      <c r="F44" s="55">
        <f>SUBTOTAL(109,Entertainment[March])</f>
        <v>0</v>
      </c>
      <c r="G44" s="55">
        <f>SUBTOTAL(109,Entertainment[April])</f>
        <v>0</v>
      </c>
      <c r="H44" s="55">
        <f>SUBTOTAL(109,Entertainment[May])</f>
        <v>0</v>
      </c>
      <c r="I44" s="55">
        <f>SUBTOTAL(109,Entertainment[June])</f>
        <v>0</v>
      </c>
      <c r="J44" s="55">
        <f>SUBTOTAL(109,Entertainment[July])</f>
        <v>0</v>
      </c>
      <c r="K44" s="55">
        <f>SUBTOTAL(109,Entertainment[August])</f>
        <v>0</v>
      </c>
      <c r="L44" s="55">
        <f>SUBTOTAL(109,Entertainment[September])</f>
        <v>0</v>
      </c>
      <c r="M44" s="55">
        <f>SUBTOTAL(109,Entertainment[October])</f>
        <v>0</v>
      </c>
      <c r="N44" s="55">
        <f>SUBTOTAL(109,Entertainment[November])</f>
        <v>0</v>
      </c>
      <c r="O44" s="55">
        <f>SUBTOTAL(109,Entertainment[December])</f>
        <v>0</v>
      </c>
      <c r="P44" s="55">
        <f>SUBTOTAL(109,Entertainment[Year])</f>
        <v>0</v>
      </c>
      <c r="Q44" s="56"/>
    </row>
    <row r="45" spans="1:17" ht="20.100000000000001" customHeight="1" thickTop="1" x14ac:dyDescent="0.2">
      <c r="B45" s="12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7" ht="21" customHeight="1" x14ac:dyDescent="0.2">
      <c r="A46" s="37" t="s">
        <v>100</v>
      </c>
      <c r="B46" s="52"/>
      <c r="C46" s="65" t="s">
        <v>47</v>
      </c>
      <c r="D46" s="73" t="s">
        <v>76</v>
      </c>
      <c r="E46" s="74" t="s">
        <v>77</v>
      </c>
      <c r="F46" s="73" t="s">
        <v>69</v>
      </c>
      <c r="G46" s="74" t="s">
        <v>70</v>
      </c>
      <c r="H46" s="73" t="s">
        <v>71</v>
      </c>
      <c r="I46" s="75" t="s">
        <v>72</v>
      </c>
      <c r="J46" s="73" t="s">
        <v>73</v>
      </c>
      <c r="K46" s="75" t="s">
        <v>78</v>
      </c>
      <c r="L46" s="73" t="s">
        <v>79</v>
      </c>
      <c r="M46" s="75" t="s">
        <v>80</v>
      </c>
      <c r="N46" s="73" t="s">
        <v>81</v>
      </c>
      <c r="O46" s="75" t="s">
        <v>82</v>
      </c>
      <c r="P46" s="59" t="s">
        <v>74</v>
      </c>
      <c r="Q46" s="29" t="s">
        <v>83</v>
      </c>
    </row>
    <row r="47" spans="1:17" ht="15.95" customHeight="1" x14ac:dyDescent="0.2">
      <c r="B47" s="52"/>
      <c r="C47" s="5" t="s">
        <v>13</v>
      </c>
      <c r="D47" s="58"/>
      <c r="E47" s="2"/>
      <c r="F47" s="58"/>
      <c r="G47" s="2"/>
      <c r="H47" s="58"/>
      <c r="I47" s="2"/>
      <c r="J47" s="58"/>
      <c r="K47" s="2"/>
      <c r="L47" s="58"/>
      <c r="M47" s="2"/>
      <c r="N47" s="58"/>
      <c r="O47" s="2"/>
      <c r="P47" s="58">
        <f>SUM(Health[[#This Row],[January]:[December]])</f>
        <v>0</v>
      </c>
      <c r="Q47" s="2"/>
    </row>
    <row r="48" spans="1:17" ht="15.95" customHeight="1" x14ac:dyDescent="0.2">
      <c r="B48" s="52"/>
      <c r="C48" s="5" t="s">
        <v>7</v>
      </c>
      <c r="D48" s="58"/>
      <c r="E48" s="2"/>
      <c r="F48" s="58"/>
      <c r="G48" s="2"/>
      <c r="H48" s="58"/>
      <c r="I48" s="2"/>
      <c r="J48" s="58"/>
      <c r="K48" s="2"/>
      <c r="L48" s="58"/>
      <c r="M48" s="2"/>
      <c r="N48" s="58"/>
      <c r="O48" s="2"/>
      <c r="P48" s="58">
        <f>SUM(Health[[#This Row],[January]:[December]])</f>
        <v>0</v>
      </c>
      <c r="Q48" s="9"/>
    </row>
    <row r="49" spans="1:17" s="8" customFormat="1" ht="15.95" customHeight="1" x14ac:dyDescent="0.2">
      <c r="A49" s="37"/>
      <c r="B49" s="52"/>
      <c r="C49" s="5" t="s">
        <v>14</v>
      </c>
      <c r="D49" s="58"/>
      <c r="E49" s="2"/>
      <c r="F49" s="58"/>
      <c r="G49" s="2"/>
      <c r="H49" s="58"/>
      <c r="I49" s="2"/>
      <c r="J49" s="58"/>
      <c r="K49" s="2"/>
      <c r="L49" s="58"/>
      <c r="M49" s="2"/>
      <c r="N49" s="58"/>
      <c r="O49" s="2"/>
      <c r="P49" s="58">
        <f>SUM(Health[[#This Row],[January]:[December]])</f>
        <v>0</v>
      </c>
      <c r="Q49" s="2"/>
    </row>
    <row r="50" spans="1:17" s="8" customFormat="1" ht="15.95" customHeight="1" x14ac:dyDescent="0.2">
      <c r="A50" s="38"/>
      <c r="B50" s="44"/>
      <c r="C50" s="24" t="s">
        <v>15</v>
      </c>
      <c r="D50" s="58"/>
      <c r="E50" s="2"/>
      <c r="F50" s="58"/>
      <c r="G50" s="2"/>
      <c r="H50" s="58"/>
      <c r="I50" s="2"/>
      <c r="J50" s="58"/>
      <c r="K50" s="2"/>
      <c r="L50" s="58"/>
      <c r="M50" s="2"/>
      <c r="N50" s="58"/>
      <c r="O50" s="2"/>
      <c r="P50" s="58">
        <f>SUM(Health[[#This Row],[January]:[December]])</f>
        <v>0</v>
      </c>
      <c r="Q50" s="9"/>
    </row>
    <row r="51" spans="1:17" ht="15.95" customHeight="1" x14ac:dyDescent="0.2">
      <c r="B51" s="52"/>
      <c r="C51" s="5" t="s">
        <v>16</v>
      </c>
      <c r="D51" s="58"/>
      <c r="E51" s="2"/>
      <c r="F51" s="58"/>
      <c r="G51" s="2"/>
      <c r="H51" s="58"/>
      <c r="I51" s="2"/>
      <c r="J51" s="58"/>
      <c r="K51" s="2"/>
      <c r="L51" s="58"/>
      <c r="M51" s="2"/>
      <c r="N51" s="58"/>
      <c r="O51" s="2"/>
      <c r="P51" s="58">
        <f>SUM(Health[[#This Row],[January]:[December]])</f>
        <v>0</v>
      </c>
      <c r="Q51" s="2"/>
    </row>
    <row r="52" spans="1:17" ht="15.95" customHeight="1" x14ac:dyDescent="0.2">
      <c r="B52" s="52"/>
      <c r="C52" s="5" t="s">
        <v>17</v>
      </c>
      <c r="D52" s="58"/>
      <c r="E52" s="2"/>
      <c r="F52" s="58"/>
      <c r="G52" s="2"/>
      <c r="H52" s="58"/>
      <c r="I52" s="2"/>
      <c r="J52" s="58"/>
      <c r="K52" s="2"/>
      <c r="L52" s="58"/>
      <c r="M52" s="2"/>
      <c r="N52" s="58"/>
      <c r="O52" s="2"/>
      <c r="P52" s="58">
        <f>SUM(Health[[#This Row],[January]:[December]])</f>
        <v>0</v>
      </c>
      <c r="Q52" s="9"/>
    </row>
    <row r="53" spans="1:17" ht="15.95" customHeight="1" x14ac:dyDescent="0.2">
      <c r="B53" s="52"/>
      <c r="C53" s="5" t="s">
        <v>111</v>
      </c>
      <c r="D53" s="58"/>
      <c r="E53" s="2"/>
      <c r="F53" s="58"/>
      <c r="G53" s="2"/>
      <c r="H53" s="58"/>
      <c r="I53" s="2"/>
      <c r="J53" s="58"/>
      <c r="K53" s="2"/>
      <c r="L53" s="58"/>
      <c r="M53" s="2"/>
      <c r="N53" s="58"/>
      <c r="O53" s="2"/>
      <c r="P53" s="58">
        <f>SUM(Health[[#This Row],[January]:[December]])</f>
        <v>0</v>
      </c>
      <c r="Q53" s="2"/>
    </row>
    <row r="54" spans="1:17" ht="21" customHeight="1" thickBot="1" x14ac:dyDescent="0.25">
      <c r="B54" s="52"/>
      <c r="C54" s="57" t="s">
        <v>40</v>
      </c>
      <c r="D54" s="55">
        <f>SUBTOTAL(109,Health[January])</f>
        <v>0</v>
      </c>
      <c r="E54" s="55">
        <f>SUBTOTAL(109,Health[February])</f>
        <v>0</v>
      </c>
      <c r="F54" s="55">
        <f>SUBTOTAL(109,Health[March])</f>
        <v>0</v>
      </c>
      <c r="G54" s="55">
        <f>SUBTOTAL(109,Health[April])</f>
        <v>0</v>
      </c>
      <c r="H54" s="55">
        <f>SUBTOTAL(109,Health[May])</f>
        <v>0</v>
      </c>
      <c r="I54" s="55">
        <f>SUBTOTAL(109,Health[June])</f>
        <v>0</v>
      </c>
      <c r="J54" s="55">
        <f>SUBTOTAL(109,Health[July])</f>
        <v>0</v>
      </c>
      <c r="K54" s="55">
        <f>SUBTOTAL(109,Health[August])</f>
        <v>0</v>
      </c>
      <c r="L54" s="55">
        <f>SUBTOTAL(109,Health[September])</f>
        <v>0</v>
      </c>
      <c r="M54" s="55">
        <f>SUBTOTAL(109,Health[October])</f>
        <v>0</v>
      </c>
      <c r="N54" s="55">
        <f>SUBTOTAL(109,Health[November])</f>
        <v>0</v>
      </c>
      <c r="O54" s="55">
        <f>SUBTOTAL(109,Health[December])</f>
        <v>0</v>
      </c>
      <c r="P54" s="55">
        <f>SUBTOTAL(109,Health[Year])</f>
        <v>0</v>
      </c>
      <c r="Q54" s="56"/>
    </row>
    <row r="55" spans="1:17" ht="20.100000000000001" customHeight="1" thickTop="1" x14ac:dyDescent="0.2">
      <c r="B55" s="12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7" ht="21" customHeight="1" x14ac:dyDescent="0.2">
      <c r="A56" s="37" t="s">
        <v>101</v>
      </c>
      <c r="B56" s="51"/>
      <c r="C56" s="65" t="s">
        <v>116</v>
      </c>
      <c r="D56" s="73" t="s">
        <v>76</v>
      </c>
      <c r="E56" s="74" t="s">
        <v>77</v>
      </c>
      <c r="F56" s="73" t="s">
        <v>69</v>
      </c>
      <c r="G56" s="74" t="s">
        <v>70</v>
      </c>
      <c r="H56" s="73" t="s">
        <v>71</v>
      </c>
      <c r="I56" s="75" t="s">
        <v>72</v>
      </c>
      <c r="J56" s="73" t="s">
        <v>73</v>
      </c>
      <c r="K56" s="75" t="s">
        <v>78</v>
      </c>
      <c r="L56" s="73" t="s">
        <v>79</v>
      </c>
      <c r="M56" s="75" t="s">
        <v>80</v>
      </c>
      <c r="N56" s="73" t="s">
        <v>81</v>
      </c>
      <c r="O56" s="75" t="s">
        <v>82</v>
      </c>
      <c r="P56" s="59" t="s">
        <v>74</v>
      </c>
      <c r="Q56" s="29" t="s">
        <v>83</v>
      </c>
    </row>
    <row r="57" spans="1:17" s="8" customFormat="1" ht="15.95" customHeight="1" x14ac:dyDescent="0.2">
      <c r="A57" s="37"/>
      <c r="B57" s="51"/>
      <c r="C57" s="5" t="s">
        <v>117</v>
      </c>
      <c r="D57" s="58"/>
      <c r="E57" s="2"/>
      <c r="F57" s="58"/>
      <c r="G57" s="2"/>
      <c r="H57" s="58"/>
      <c r="I57" s="2"/>
      <c r="J57" s="58"/>
      <c r="K57" s="2"/>
      <c r="L57" s="58"/>
      <c r="M57" s="2"/>
      <c r="N57" s="58"/>
      <c r="O57" s="2"/>
      <c r="P57" s="58">
        <f>SUM(Vacations[[#This Row],[January]:[December]])</f>
        <v>0</v>
      </c>
      <c r="Q57" s="9"/>
    </row>
    <row r="58" spans="1:17" ht="15.95" customHeight="1" x14ac:dyDescent="0.2">
      <c r="B58" s="44"/>
      <c r="C58" s="25" t="s">
        <v>18</v>
      </c>
      <c r="D58" s="58"/>
      <c r="E58" s="2"/>
      <c r="F58" s="58"/>
      <c r="G58" s="2"/>
      <c r="H58" s="58"/>
      <c r="I58" s="2"/>
      <c r="J58" s="58"/>
      <c r="K58" s="2"/>
      <c r="L58" s="58"/>
      <c r="M58" s="2"/>
      <c r="N58" s="58"/>
      <c r="O58" s="2"/>
      <c r="P58" s="58">
        <f>SUM(Vacations[[#This Row],[January]:[December]])</f>
        <v>0</v>
      </c>
      <c r="Q58" s="2"/>
    </row>
    <row r="59" spans="1:17" ht="15.95" customHeight="1" x14ac:dyDescent="0.2">
      <c r="B59" s="51"/>
      <c r="C59" s="5" t="s">
        <v>19</v>
      </c>
      <c r="D59" s="58"/>
      <c r="E59" s="2"/>
      <c r="F59" s="58"/>
      <c r="G59" s="2"/>
      <c r="H59" s="58"/>
      <c r="I59" s="2"/>
      <c r="J59" s="58"/>
      <c r="K59" s="2"/>
      <c r="L59" s="58"/>
      <c r="M59" s="2"/>
      <c r="N59" s="58"/>
      <c r="O59" s="2"/>
      <c r="P59" s="58">
        <f>SUM(Vacations[[#This Row],[January]:[December]])</f>
        <v>0</v>
      </c>
      <c r="Q59" s="9"/>
    </row>
    <row r="60" spans="1:17" ht="15.95" customHeight="1" x14ac:dyDescent="0.2">
      <c r="B60" s="51"/>
      <c r="C60" s="5" t="s">
        <v>20</v>
      </c>
      <c r="D60" s="58"/>
      <c r="E60" s="2"/>
      <c r="F60" s="58"/>
      <c r="G60" s="2"/>
      <c r="H60" s="58"/>
      <c r="I60" s="2"/>
      <c r="J60" s="58"/>
      <c r="K60" s="2"/>
      <c r="L60" s="58"/>
      <c r="M60" s="2"/>
      <c r="N60" s="58"/>
      <c r="O60" s="2"/>
      <c r="P60" s="58">
        <f>SUM(Vacations[[#This Row],[January]:[December]])</f>
        <v>0</v>
      </c>
      <c r="Q60" s="2"/>
    </row>
    <row r="61" spans="1:17" ht="15.95" customHeight="1" x14ac:dyDescent="0.2">
      <c r="B61" s="51"/>
      <c r="C61" s="5" t="s">
        <v>21</v>
      </c>
      <c r="D61" s="58"/>
      <c r="E61" s="2"/>
      <c r="F61" s="58"/>
      <c r="G61" s="2"/>
      <c r="H61" s="58"/>
      <c r="I61" s="2"/>
      <c r="J61" s="58"/>
      <c r="K61" s="2"/>
      <c r="L61" s="58"/>
      <c r="M61" s="2"/>
      <c r="N61" s="58"/>
      <c r="O61" s="2"/>
      <c r="P61" s="58">
        <f>SUM(Vacations[[#This Row],[January]:[December]])</f>
        <v>0</v>
      </c>
      <c r="Q61" s="9"/>
    </row>
    <row r="62" spans="1:17" ht="15.95" customHeight="1" x14ac:dyDescent="0.2">
      <c r="B62" s="51"/>
      <c r="C62" s="5" t="s">
        <v>22</v>
      </c>
      <c r="D62" s="58"/>
      <c r="E62" s="2"/>
      <c r="F62" s="58"/>
      <c r="G62" s="2"/>
      <c r="H62" s="58"/>
      <c r="I62" s="2"/>
      <c r="J62" s="58"/>
      <c r="K62" s="2"/>
      <c r="L62" s="58"/>
      <c r="M62" s="2"/>
      <c r="N62" s="58"/>
      <c r="O62" s="2"/>
      <c r="P62" s="58">
        <f>SUM(Vacations[[#This Row],[January]:[December]])</f>
        <v>0</v>
      </c>
      <c r="Q62" s="2"/>
    </row>
    <row r="63" spans="1:17" ht="21" customHeight="1" thickBot="1" x14ac:dyDescent="0.25">
      <c r="B63" s="51"/>
      <c r="C63" s="54" t="s">
        <v>40</v>
      </c>
      <c r="D63" s="55">
        <f>SUBTOTAL(109,Vacations[January])</f>
        <v>0</v>
      </c>
      <c r="E63" s="55">
        <f>SUBTOTAL(109,Vacations[February])</f>
        <v>0</v>
      </c>
      <c r="F63" s="55">
        <f>SUBTOTAL(109,Vacations[March])</f>
        <v>0</v>
      </c>
      <c r="G63" s="55">
        <f>SUBTOTAL(109,Vacations[April])</f>
        <v>0</v>
      </c>
      <c r="H63" s="55">
        <f>SUBTOTAL(109,Vacations[May])</f>
        <v>0</v>
      </c>
      <c r="I63" s="55">
        <f>SUBTOTAL(109,Vacations[June])</f>
        <v>0</v>
      </c>
      <c r="J63" s="55">
        <f>SUBTOTAL(109,Vacations[July])</f>
        <v>0</v>
      </c>
      <c r="K63" s="55">
        <f>SUBTOTAL(109,Vacations[August])</f>
        <v>0</v>
      </c>
      <c r="L63" s="55">
        <f>SUBTOTAL(109,Vacations[September])</f>
        <v>0</v>
      </c>
      <c r="M63" s="55">
        <f>SUBTOTAL(109,Vacations[October])</f>
        <v>0</v>
      </c>
      <c r="N63" s="55">
        <f>SUBTOTAL(109,Vacations[November])</f>
        <v>0</v>
      </c>
      <c r="O63" s="55">
        <f>SUBTOTAL(109,Vacations[December])</f>
        <v>0</v>
      </c>
      <c r="P63" s="55">
        <f>SUBTOTAL(109,Vacations[Year])</f>
        <v>0</v>
      </c>
      <c r="Q63" s="56"/>
    </row>
    <row r="64" spans="1:17" s="8" customFormat="1" ht="20.100000000000001" customHeight="1" thickTop="1" x14ac:dyDescent="0.2">
      <c r="A64" s="37"/>
      <c r="B64" s="12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1:17" ht="21" customHeight="1" x14ac:dyDescent="0.2">
      <c r="A65" s="37" t="s">
        <v>102</v>
      </c>
      <c r="B65" s="51"/>
      <c r="C65" s="66" t="s">
        <v>48</v>
      </c>
      <c r="D65" s="73" t="s">
        <v>76</v>
      </c>
      <c r="E65" s="74" t="s">
        <v>77</v>
      </c>
      <c r="F65" s="73" t="s">
        <v>69</v>
      </c>
      <c r="G65" s="74" t="s">
        <v>70</v>
      </c>
      <c r="H65" s="73" t="s">
        <v>71</v>
      </c>
      <c r="I65" s="75" t="s">
        <v>72</v>
      </c>
      <c r="J65" s="73" t="s">
        <v>73</v>
      </c>
      <c r="K65" s="75" t="s">
        <v>78</v>
      </c>
      <c r="L65" s="73" t="s">
        <v>79</v>
      </c>
      <c r="M65" s="75" t="s">
        <v>80</v>
      </c>
      <c r="N65" s="73" t="s">
        <v>81</v>
      </c>
      <c r="O65" s="75" t="s">
        <v>82</v>
      </c>
      <c r="P65" s="59" t="s">
        <v>74</v>
      </c>
      <c r="Q65" s="30" t="s">
        <v>83</v>
      </c>
    </row>
    <row r="66" spans="1:17" ht="15.95" customHeight="1" x14ac:dyDescent="0.2">
      <c r="B66" s="51"/>
      <c r="C66" s="5" t="s">
        <v>23</v>
      </c>
      <c r="D66" s="58"/>
      <c r="E66" s="2"/>
      <c r="F66" s="58"/>
      <c r="G66" s="2"/>
      <c r="H66" s="58"/>
      <c r="I66" s="2"/>
      <c r="J66" s="58"/>
      <c r="K66" s="2"/>
      <c r="L66" s="58"/>
      <c r="M66" s="2"/>
      <c r="N66" s="58"/>
      <c r="O66" s="2"/>
      <c r="P66" s="58">
        <f>SUM(Recreation[[#This Row],[January]:[December]])</f>
        <v>0</v>
      </c>
      <c r="Q66" s="9"/>
    </row>
    <row r="67" spans="1:17" ht="15.95" customHeight="1" x14ac:dyDescent="0.2">
      <c r="B67" s="51"/>
      <c r="C67" s="5" t="s">
        <v>24</v>
      </c>
      <c r="D67" s="58"/>
      <c r="E67" s="2"/>
      <c r="F67" s="58"/>
      <c r="G67" s="2"/>
      <c r="H67" s="58"/>
      <c r="I67" s="2"/>
      <c r="J67" s="58"/>
      <c r="K67" s="2"/>
      <c r="L67" s="58"/>
      <c r="M67" s="2"/>
      <c r="N67" s="58"/>
      <c r="O67" s="2"/>
      <c r="P67" s="58">
        <f>SUM(Recreation[[#This Row],[January]:[December]])</f>
        <v>0</v>
      </c>
      <c r="Q67" s="2"/>
    </row>
    <row r="68" spans="1:17" ht="15.95" customHeight="1" x14ac:dyDescent="0.2">
      <c r="B68" s="51"/>
      <c r="C68" s="5" t="s">
        <v>25</v>
      </c>
      <c r="D68" s="58"/>
      <c r="E68" s="2"/>
      <c r="F68" s="58"/>
      <c r="G68" s="2"/>
      <c r="H68" s="58"/>
      <c r="I68" s="2"/>
      <c r="J68" s="58"/>
      <c r="K68" s="2"/>
      <c r="L68" s="58"/>
      <c r="M68" s="2"/>
      <c r="N68" s="58"/>
      <c r="O68" s="2"/>
      <c r="P68" s="58">
        <f>SUM(Recreation[[#This Row],[January]:[December]])</f>
        <v>0</v>
      </c>
      <c r="Q68" s="9"/>
    </row>
    <row r="69" spans="1:17" ht="15.95" customHeight="1" x14ac:dyDescent="0.2">
      <c r="B69" s="51"/>
      <c r="C69" s="5" t="s">
        <v>26</v>
      </c>
      <c r="D69" s="58"/>
      <c r="E69" s="2"/>
      <c r="F69" s="58"/>
      <c r="G69" s="2"/>
      <c r="H69" s="58"/>
      <c r="I69" s="2"/>
      <c r="J69" s="58"/>
      <c r="K69" s="2"/>
      <c r="L69" s="58"/>
      <c r="M69" s="2"/>
      <c r="N69" s="58"/>
      <c r="O69" s="2"/>
      <c r="P69" s="58">
        <f>SUM(Recreation[[#This Row],[January]:[December]])</f>
        <v>0</v>
      </c>
      <c r="Q69" s="2"/>
    </row>
    <row r="70" spans="1:17" ht="21" customHeight="1" x14ac:dyDescent="0.2">
      <c r="B70" s="51"/>
      <c r="C70" s="5"/>
      <c r="D70" s="58"/>
      <c r="E70" s="2"/>
      <c r="F70" s="67"/>
      <c r="G70" s="2"/>
      <c r="H70" s="67"/>
      <c r="I70" s="2"/>
      <c r="J70" s="67"/>
      <c r="K70" s="2"/>
      <c r="L70" s="67"/>
      <c r="M70" s="2"/>
      <c r="N70" s="67"/>
      <c r="O70" s="2"/>
      <c r="P70" s="67">
        <f>SUM(Recreation[[#This Row],[January]:[December]])</f>
        <v>0</v>
      </c>
      <c r="Q70" s="2"/>
    </row>
    <row r="71" spans="1:17" ht="20.100000000000001" customHeight="1" thickBot="1" x14ac:dyDescent="0.25">
      <c r="B71" s="12"/>
      <c r="C71" s="54" t="s">
        <v>40</v>
      </c>
      <c r="D71" s="55">
        <f>SUBTOTAL(109,Recreation[January])</f>
        <v>0</v>
      </c>
      <c r="E71" s="55">
        <f>SUBTOTAL(109,Recreation[February])</f>
        <v>0</v>
      </c>
      <c r="F71" s="55">
        <f>SUBTOTAL(109,Recreation[March])</f>
        <v>0</v>
      </c>
      <c r="G71" s="55">
        <f>SUBTOTAL(109,Recreation[April])</f>
        <v>0</v>
      </c>
      <c r="H71" s="55">
        <f>SUBTOTAL(109,Recreation[May])</f>
        <v>0</v>
      </c>
      <c r="I71" s="55">
        <f>SUBTOTAL(109,Recreation[June])</f>
        <v>0</v>
      </c>
      <c r="J71" s="55">
        <f>SUBTOTAL(109,Recreation[July])</f>
        <v>0</v>
      </c>
      <c r="K71" s="55">
        <f>SUBTOTAL(109,Recreation[August])</f>
        <v>0</v>
      </c>
      <c r="L71" s="55">
        <f>SUBTOTAL(109,Recreation[September])</f>
        <v>0</v>
      </c>
      <c r="M71" s="55">
        <f>SUBTOTAL(109,Recreation[October])</f>
        <v>0</v>
      </c>
      <c r="N71" s="55">
        <f>SUBTOTAL(109,Recreation[November])</f>
        <v>0</v>
      </c>
      <c r="O71" s="55">
        <f>SUBTOTAL(109,Recreation[December])</f>
        <v>0</v>
      </c>
      <c r="P71" s="55">
        <f>SUBTOTAL(109,Recreation[Year])</f>
        <v>0</v>
      </c>
      <c r="Q71" s="56"/>
    </row>
    <row r="72" spans="1:17" s="8" customFormat="1" ht="21" customHeight="1" thickTop="1" x14ac:dyDescent="0.2">
      <c r="A72" s="37" t="s">
        <v>103</v>
      </c>
      <c r="B72" s="52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</row>
    <row r="73" spans="1:17" ht="15.95" customHeight="1" x14ac:dyDescent="0.2">
      <c r="B73" s="44"/>
      <c r="C73" s="66" t="s">
        <v>49</v>
      </c>
      <c r="D73" s="73" t="s">
        <v>76</v>
      </c>
      <c r="E73" s="74" t="s">
        <v>77</v>
      </c>
      <c r="F73" s="73" t="s">
        <v>69</v>
      </c>
      <c r="G73" s="74" t="s">
        <v>70</v>
      </c>
      <c r="H73" s="73" t="s">
        <v>71</v>
      </c>
      <c r="I73" s="75" t="s">
        <v>72</v>
      </c>
      <c r="J73" s="73" t="s">
        <v>73</v>
      </c>
      <c r="K73" s="75" t="s">
        <v>78</v>
      </c>
      <c r="L73" s="73" t="s">
        <v>79</v>
      </c>
      <c r="M73" s="75" t="s">
        <v>80</v>
      </c>
      <c r="N73" s="73" t="s">
        <v>81</v>
      </c>
      <c r="O73" s="75" t="s">
        <v>82</v>
      </c>
      <c r="P73" s="59" t="s">
        <v>74</v>
      </c>
      <c r="Q73" s="30" t="s">
        <v>83</v>
      </c>
    </row>
    <row r="74" spans="1:17" ht="15.95" customHeight="1" x14ac:dyDescent="0.2">
      <c r="B74" s="52"/>
      <c r="C74" s="24" t="s">
        <v>27</v>
      </c>
      <c r="D74" s="58"/>
      <c r="E74" s="2"/>
      <c r="F74" s="58"/>
      <c r="G74" s="2"/>
      <c r="H74" s="58"/>
      <c r="I74" s="2"/>
      <c r="J74" s="58"/>
      <c r="K74" s="2"/>
      <c r="L74" s="58"/>
      <c r="M74" s="2"/>
      <c r="N74" s="58"/>
      <c r="O74" s="2"/>
      <c r="P74" s="58">
        <f>SUM(DuesAndSubscription[[#This Row],[January]:[December]])</f>
        <v>0</v>
      </c>
      <c r="Q74" s="2"/>
    </row>
    <row r="75" spans="1:17" ht="15.95" customHeight="1" x14ac:dyDescent="0.2">
      <c r="B75" s="52"/>
      <c r="C75" s="5" t="s">
        <v>28</v>
      </c>
      <c r="D75" s="58"/>
      <c r="E75" s="2"/>
      <c r="F75" s="58"/>
      <c r="G75" s="2"/>
      <c r="H75" s="58"/>
      <c r="I75" s="2"/>
      <c r="J75" s="58"/>
      <c r="K75" s="2"/>
      <c r="L75" s="58"/>
      <c r="M75" s="2"/>
      <c r="N75" s="58"/>
      <c r="O75" s="2"/>
      <c r="P75" s="58">
        <f>SUM(DuesAndSubscription[[#This Row],[January]:[December]])</f>
        <v>0</v>
      </c>
      <c r="Q75" s="9"/>
    </row>
    <row r="76" spans="1:17" ht="15.95" customHeight="1" x14ac:dyDescent="0.2">
      <c r="B76" s="52"/>
      <c r="C76" s="5" t="s">
        <v>29</v>
      </c>
      <c r="D76" s="58"/>
      <c r="E76" s="2"/>
      <c r="F76" s="58"/>
      <c r="G76" s="2"/>
      <c r="H76" s="58"/>
      <c r="I76" s="2"/>
      <c r="J76" s="58"/>
      <c r="K76" s="2"/>
      <c r="L76" s="58"/>
      <c r="M76" s="2"/>
      <c r="N76" s="58"/>
      <c r="O76" s="2"/>
      <c r="P76" s="58">
        <f>SUM(DuesAndSubscription[[#This Row],[January]:[December]])</f>
        <v>0</v>
      </c>
      <c r="Q76" s="2"/>
    </row>
    <row r="77" spans="1:17" ht="15.95" customHeight="1" x14ac:dyDescent="0.2">
      <c r="B77" s="52"/>
      <c r="C77" s="5" t="s">
        <v>120</v>
      </c>
      <c r="D77" s="58"/>
      <c r="E77" s="2"/>
      <c r="F77" s="58"/>
      <c r="G77" s="2"/>
      <c r="H77" s="58"/>
      <c r="I77" s="2"/>
      <c r="J77" s="58"/>
      <c r="K77" s="2"/>
      <c r="L77" s="58"/>
      <c r="M77" s="2"/>
      <c r="N77" s="58"/>
      <c r="O77" s="2"/>
      <c r="P77" s="58">
        <f>SUM(DuesAndSubscription[[#This Row],[January]:[December]])</f>
        <v>0</v>
      </c>
      <c r="Q77" s="9"/>
    </row>
    <row r="78" spans="1:17" ht="21" customHeight="1" x14ac:dyDescent="0.2">
      <c r="B78" s="52"/>
      <c r="C78" s="5" t="s">
        <v>118</v>
      </c>
      <c r="D78" s="58"/>
      <c r="E78" s="2"/>
      <c r="F78" s="58"/>
      <c r="G78" s="2"/>
      <c r="H78" s="58"/>
      <c r="I78" s="2"/>
      <c r="J78" s="58"/>
      <c r="K78" s="2"/>
      <c r="L78" s="58"/>
      <c r="M78" s="2"/>
      <c r="N78" s="58"/>
      <c r="O78" s="2"/>
      <c r="P78" s="58">
        <f>SUM(DuesAndSubscription[[#This Row],[January]:[December]])</f>
        <v>0</v>
      </c>
      <c r="Q78" s="2"/>
    </row>
    <row r="79" spans="1:17" ht="20.100000000000001" customHeight="1" thickBot="1" x14ac:dyDescent="0.25">
      <c r="C79" s="57" t="s">
        <v>40</v>
      </c>
      <c r="D79" s="55">
        <f>SUBTOTAL(109,DuesAndSubscription[January])</f>
        <v>0</v>
      </c>
      <c r="E79" s="55">
        <f>SUBTOTAL(109,DuesAndSubscription[February])</f>
        <v>0</v>
      </c>
      <c r="F79" s="55">
        <f>SUBTOTAL(109,DuesAndSubscription[March])</f>
        <v>0</v>
      </c>
      <c r="G79" s="55">
        <f>SUBTOTAL(109,DuesAndSubscription[April])</f>
        <v>0</v>
      </c>
      <c r="H79" s="55">
        <f>SUBTOTAL(109,DuesAndSubscription[May])</f>
        <v>0</v>
      </c>
      <c r="I79" s="55">
        <f>SUBTOTAL(109,DuesAndSubscription[June])</f>
        <v>0</v>
      </c>
      <c r="J79" s="55">
        <f>SUBTOTAL(109,DuesAndSubscription[July])</f>
        <v>0</v>
      </c>
      <c r="K79" s="55">
        <f>SUBTOTAL(109,DuesAndSubscription[August])</f>
        <v>0</v>
      </c>
      <c r="L79" s="55">
        <f>SUBTOTAL(109,DuesAndSubscription[September])</f>
        <v>0</v>
      </c>
      <c r="M79" s="55">
        <f>SUBTOTAL(109,DuesAndSubscription[October])</f>
        <v>0</v>
      </c>
      <c r="N79" s="55">
        <f>SUBTOTAL(109,DuesAndSubscription[November])</f>
        <v>0</v>
      </c>
      <c r="O79" s="55">
        <f>SUBTOTAL(109,DuesAndSubscription[December])</f>
        <v>0</v>
      </c>
      <c r="P79" s="55">
        <f>SUBTOTAL(109,DuesAndSubscription[Year])</f>
        <v>0</v>
      </c>
      <c r="Q79" s="56"/>
    </row>
    <row r="80" spans="1:17" ht="21" customHeight="1" thickTop="1" x14ac:dyDescent="0.2">
      <c r="A80" s="37" t="s">
        <v>104</v>
      </c>
      <c r="B80" s="5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</row>
    <row r="81" spans="1:17" ht="15.95" customHeight="1" x14ac:dyDescent="0.2">
      <c r="B81" s="52"/>
      <c r="C81" s="66" t="s">
        <v>50</v>
      </c>
      <c r="D81" s="73" t="s">
        <v>76</v>
      </c>
      <c r="E81" s="74" t="s">
        <v>77</v>
      </c>
      <c r="F81" s="73" t="s">
        <v>69</v>
      </c>
      <c r="G81" s="74" t="s">
        <v>70</v>
      </c>
      <c r="H81" s="73" t="s">
        <v>71</v>
      </c>
      <c r="I81" s="75" t="s">
        <v>72</v>
      </c>
      <c r="J81" s="73" t="s">
        <v>73</v>
      </c>
      <c r="K81" s="75" t="s">
        <v>78</v>
      </c>
      <c r="L81" s="73" t="s">
        <v>79</v>
      </c>
      <c r="M81" s="75" t="s">
        <v>80</v>
      </c>
      <c r="N81" s="73" t="s">
        <v>81</v>
      </c>
      <c r="O81" s="75" t="s">
        <v>82</v>
      </c>
      <c r="P81" s="59" t="s">
        <v>74</v>
      </c>
      <c r="Q81" s="30" t="s">
        <v>83</v>
      </c>
    </row>
    <row r="82" spans="1:17" ht="15.95" customHeight="1" x14ac:dyDescent="0.2">
      <c r="B82" s="52"/>
      <c r="C82" s="5" t="s">
        <v>30</v>
      </c>
      <c r="D82" s="58"/>
      <c r="E82" s="2"/>
      <c r="F82" s="58"/>
      <c r="G82" s="2"/>
      <c r="H82" s="58"/>
      <c r="I82" s="2"/>
      <c r="J82" s="58"/>
      <c r="K82" s="2"/>
      <c r="L82" s="58"/>
      <c r="M82" s="2"/>
      <c r="N82" s="58"/>
      <c r="O82" s="2"/>
      <c r="P82" s="58">
        <f>SUM(Personal[[#This Row],[January]:[December]])</f>
        <v>0</v>
      </c>
      <c r="Q82" s="2"/>
    </row>
    <row r="83" spans="1:17" ht="15.95" customHeight="1" x14ac:dyDescent="0.2">
      <c r="B83" s="52"/>
      <c r="C83" s="5" t="s">
        <v>31</v>
      </c>
      <c r="D83" s="58"/>
      <c r="E83" s="2"/>
      <c r="F83" s="58"/>
      <c r="G83" s="2"/>
      <c r="H83" s="58"/>
      <c r="I83" s="2"/>
      <c r="J83" s="58"/>
      <c r="K83" s="2"/>
      <c r="L83" s="58"/>
      <c r="M83" s="2"/>
      <c r="N83" s="58"/>
      <c r="O83" s="2"/>
      <c r="P83" s="58">
        <f>SUM(Personal[[#This Row],[January]:[December]])</f>
        <v>0</v>
      </c>
      <c r="Q83" s="9"/>
    </row>
    <row r="84" spans="1:17" ht="15.95" customHeight="1" x14ac:dyDescent="0.2">
      <c r="B84" s="52"/>
      <c r="C84" s="5" t="s">
        <v>119</v>
      </c>
      <c r="D84" s="58"/>
      <c r="E84" s="2"/>
      <c r="F84" s="58"/>
      <c r="G84" s="2"/>
      <c r="H84" s="58"/>
      <c r="I84" s="2"/>
      <c r="J84" s="58"/>
      <c r="K84" s="2"/>
      <c r="L84" s="58"/>
      <c r="M84" s="2"/>
      <c r="N84" s="58"/>
      <c r="O84" s="2"/>
      <c r="P84" s="58">
        <f>SUM(Personal[[#This Row],[January]:[December]])</f>
        <v>0</v>
      </c>
      <c r="Q84" s="2"/>
    </row>
    <row r="85" spans="1:17" ht="15.95" customHeight="1" x14ac:dyDescent="0.2">
      <c r="B85" s="52"/>
      <c r="C85" s="5" t="s">
        <v>32</v>
      </c>
      <c r="D85" s="58"/>
      <c r="E85" s="2"/>
      <c r="F85" s="58"/>
      <c r="G85" s="2"/>
      <c r="H85" s="58"/>
      <c r="I85" s="2"/>
      <c r="J85" s="58"/>
      <c r="K85" s="2"/>
      <c r="L85" s="58"/>
      <c r="M85" s="2"/>
      <c r="N85" s="58"/>
      <c r="O85" s="2"/>
      <c r="P85" s="58">
        <f>SUM(Personal[[#This Row],[January]:[December]])</f>
        <v>0</v>
      </c>
      <c r="Q85" s="9"/>
    </row>
    <row r="86" spans="1:17" s="8" customFormat="1" ht="21" customHeight="1" x14ac:dyDescent="0.2">
      <c r="A86" s="37"/>
      <c r="B86" s="52"/>
      <c r="C86" s="5" t="s">
        <v>122</v>
      </c>
      <c r="D86" s="58"/>
      <c r="E86" s="2"/>
      <c r="F86" s="58"/>
      <c r="G86" s="2"/>
      <c r="H86" s="58"/>
      <c r="I86" s="2"/>
      <c r="J86" s="58"/>
      <c r="K86" s="2"/>
      <c r="L86" s="58"/>
      <c r="M86" s="2"/>
      <c r="N86" s="58"/>
      <c r="O86" s="2"/>
      <c r="P86" s="58">
        <f>SUM(Personal[[#This Row],[January]:[December]])</f>
        <v>0</v>
      </c>
      <c r="Q86" s="2"/>
    </row>
    <row r="87" spans="1:17" ht="20.100000000000001" customHeight="1" thickBot="1" x14ac:dyDescent="0.25">
      <c r="B87" s="12"/>
      <c r="C87" s="57" t="s">
        <v>40</v>
      </c>
      <c r="D87" s="55">
        <f>SUBTOTAL(109,Personal[January])</f>
        <v>0</v>
      </c>
      <c r="E87" s="55">
        <f>SUBTOTAL(109,Personal[February])</f>
        <v>0</v>
      </c>
      <c r="F87" s="55">
        <f>SUBTOTAL(109,Personal[March])</f>
        <v>0</v>
      </c>
      <c r="G87" s="55">
        <f>SUBTOTAL(109,Personal[April])</f>
        <v>0</v>
      </c>
      <c r="H87" s="55">
        <f>SUBTOTAL(109,Personal[May])</f>
        <v>0</v>
      </c>
      <c r="I87" s="55">
        <f>SUBTOTAL(109,Personal[June])</f>
        <v>0</v>
      </c>
      <c r="J87" s="55">
        <f>SUBTOTAL(109,Personal[July])</f>
        <v>0</v>
      </c>
      <c r="K87" s="55">
        <f>SUBTOTAL(109,Personal[August])</f>
        <v>0</v>
      </c>
      <c r="L87" s="55">
        <f>SUBTOTAL(109,Personal[September])</f>
        <v>0</v>
      </c>
      <c r="M87" s="55">
        <f>SUBTOTAL(109,Personal[October])</f>
        <v>0</v>
      </c>
      <c r="N87" s="55">
        <f>SUBTOTAL(109,Personal[November])</f>
        <v>0</v>
      </c>
      <c r="O87" s="55">
        <f>SUBTOTAL(109,Personal[December])</f>
        <v>0</v>
      </c>
      <c r="P87" s="55">
        <f>SUBTOTAL(109,Personal[Year])</f>
        <v>0</v>
      </c>
      <c r="Q87" s="56"/>
    </row>
    <row r="88" spans="1:17" ht="21" customHeight="1" thickTop="1" x14ac:dyDescent="0.2">
      <c r="A88" s="37" t="s">
        <v>105</v>
      </c>
      <c r="B88" s="5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</row>
    <row r="89" spans="1:17" ht="15.95" customHeight="1" x14ac:dyDescent="0.2">
      <c r="B89" s="51"/>
      <c r="C89" s="66" t="s">
        <v>51</v>
      </c>
      <c r="D89" s="73" t="s">
        <v>76</v>
      </c>
      <c r="E89" s="74" t="s">
        <v>77</v>
      </c>
      <c r="F89" s="73" t="s">
        <v>69</v>
      </c>
      <c r="G89" s="74" t="s">
        <v>70</v>
      </c>
      <c r="H89" s="73" t="s">
        <v>71</v>
      </c>
      <c r="I89" s="75" t="s">
        <v>72</v>
      </c>
      <c r="J89" s="73" t="s">
        <v>73</v>
      </c>
      <c r="K89" s="75" t="s">
        <v>78</v>
      </c>
      <c r="L89" s="73" t="s">
        <v>79</v>
      </c>
      <c r="M89" s="75" t="s">
        <v>80</v>
      </c>
      <c r="N89" s="73" t="s">
        <v>81</v>
      </c>
      <c r="O89" s="75" t="s">
        <v>82</v>
      </c>
      <c r="P89" s="59" t="s">
        <v>74</v>
      </c>
      <c r="Q89" s="30" t="s">
        <v>83</v>
      </c>
    </row>
    <row r="90" spans="1:17" ht="15.95" customHeight="1" x14ac:dyDescent="0.2">
      <c r="B90" s="51"/>
      <c r="C90" s="5" t="s">
        <v>33</v>
      </c>
      <c r="D90" s="58"/>
      <c r="E90" s="2"/>
      <c r="F90" s="58"/>
      <c r="G90" s="2"/>
      <c r="H90" s="58"/>
      <c r="I90" s="2"/>
      <c r="J90" s="58"/>
      <c r="K90" s="2"/>
      <c r="L90" s="58"/>
      <c r="M90" s="2"/>
      <c r="N90" s="58"/>
      <c r="O90" s="2"/>
      <c r="P90" s="58">
        <f>SUM(Financial[[#This Row],[January]:[December]])</f>
        <v>0</v>
      </c>
      <c r="Q90" s="2"/>
    </row>
    <row r="91" spans="1:17" ht="15.95" customHeight="1" x14ac:dyDescent="0.2">
      <c r="B91" s="51"/>
      <c r="C91" s="5" t="s">
        <v>109</v>
      </c>
      <c r="D91" s="58"/>
      <c r="E91" s="2"/>
      <c r="F91" s="58"/>
      <c r="G91" s="2"/>
      <c r="H91" s="58"/>
      <c r="I91" s="2"/>
      <c r="J91" s="58"/>
      <c r="K91" s="2"/>
      <c r="L91" s="58"/>
      <c r="M91" s="2"/>
      <c r="N91" s="58"/>
      <c r="O91" s="2"/>
      <c r="P91" s="58">
        <f>SUM(Financial[[#This Row],[January]:[December]])</f>
        <v>0</v>
      </c>
      <c r="Q91" s="9"/>
    </row>
    <row r="92" spans="1:17" ht="15.95" customHeight="1" x14ac:dyDescent="0.2">
      <c r="B92" s="51"/>
      <c r="C92" s="5" t="s">
        <v>34</v>
      </c>
      <c r="D92" s="58"/>
      <c r="E92" s="2"/>
      <c r="F92" s="58"/>
      <c r="G92" s="2"/>
      <c r="H92" s="58"/>
      <c r="I92" s="2"/>
      <c r="J92" s="58"/>
      <c r="K92" s="2"/>
      <c r="L92" s="58"/>
      <c r="M92" s="2"/>
      <c r="N92" s="58"/>
      <c r="O92" s="2"/>
      <c r="P92" s="58">
        <f>SUM(Financial[[#This Row],[January]:[December]])</f>
        <v>0</v>
      </c>
      <c r="Q92" s="2"/>
    </row>
    <row r="93" spans="1:17" s="8" customFormat="1" ht="15.95" customHeight="1" x14ac:dyDescent="0.2">
      <c r="A93" s="37"/>
      <c r="B93" s="51"/>
      <c r="C93" s="5" t="s">
        <v>35</v>
      </c>
      <c r="D93" s="58"/>
      <c r="E93" s="2"/>
      <c r="F93" s="58"/>
      <c r="G93" s="2"/>
      <c r="H93" s="58"/>
      <c r="I93" s="2"/>
      <c r="J93" s="58"/>
      <c r="K93" s="2"/>
      <c r="L93" s="58"/>
      <c r="M93" s="2"/>
      <c r="N93" s="58"/>
      <c r="O93" s="2"/>
      <c r="P93" s="58">
        <f>SUM(Financial[[#This Row],[January]:[December]])</f>
        <v>0</v>
      </c>
      <c r="Q93" s="9"/>
    </row>
    <row r="94" spans="1:17" ht="21" customHeight="1" x14ac:dyDescent="0.2">
      <c r="B94" s="51"/>
      <c r="C94" s="5" t="s">
        <v>36</v>
      </c>
      <c r="D94" s="58"/>
      <c r="E94" s="2"/>
      <c r="F94" s="58"/>
      <c r="G94" s="2"/>
      <c r="H94" s="58"/>
      <c r="I94" s="2"/>
      <c r="J94" s="58"/>
      <c r="K94" s="2"/>
      <c r="L94" s="58"/>
      <c r="M94" s="2"/>
      <c r="N94" s="58"/>
      <c r="O94" s="2"/>
      <c r="P94" s="58">
        <f>SUM(Financial[[#This Row],[January]:[December]])</f>
        <v>0</v>
      </c>
      <c r="Q94" s="2"/>
    </row>
    <row r="95" spans="1:17" ht="20.100000000000001" customHeight="1" thickBot="1" x14ac:dyDescent="0.25">
      <c r="C95" s="54" t="s">
        <v>40</v>
      </c>
      <c r="D95" s="55">
        <f>SUBTOTAL(109,Financial[January])</f>
        <v>0</v>
      </c>
      <c r="E95" s="55">
        <f>SUBTOTAL(109,Financial[February])</f>
        <v>0</v>
      </c>
      <c r="F95" s="55">
        <f>SUBTOTAL(109,Financial[March])</f>
        <v>0</v>
      </c>
      <c r="G95" s="55">
        <f>SUBTOTAL(109,Financial[April])</f>
        <v>0</v>
      </c>
      <c r="H95" s="55">
        <f>SUBTOTAL(109,Financial[May])</f>
        <v>0</v>
      </c>
      <c r="I95" s="55">
        <f>SUBTOTAL(109,Financial[June])</f>
        <v>0</v>
      </c>
      <c r="J95" s="55">
        <f>SUBTOTAL(109,Financial[July])</f>
        <v>0</v>
      </c>
      <c r="K95" s="55">
        <f>SUBTOTAL(109,Financial[August])</f>
        <v>0</v>
      </c>
      <c r="L95" s="55">
        <f>SUBTOTAL(109,Financial[September])</f>
        <v>0</v>
      </c>
      <c r="M95" s="55">
        <f>SUBTOTAL(109,Financial[October])</f>
        <v>0</v>
      </c>
      <c r="N95" s="55">
        <f>SUBTOTAL(109,Financial[November])</f>
        <v>0</v>
      </c>
      <c r="O95" s="55">
        <f>SUBTOTAL(109,Financial[December])</f>
        <v>0</v>
      </c>
      <c r="P95" s="55">
        <f>SUBTOTAL(109,Financial[Year])</f>
        <v>0</v>
      </c>
      <c r="Q95" s="56"/>
    </row>
    <row r="96" spans="1:17" s="8" customFormat="1" ht="21" customHeight="1" thickTop="1" x14ac:dyDescent="0.2">
      <c r="A96" s="37" t="s">
        <v>106</v>
      </c>
      <c r="B96" s="51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</row>
    <row r="97" spans="1:17" ht="30" customHeight="1" x14ac:dyDescent="0.2">
      <c r="C97" s="8" t="s">
        <v>123</v>
      </c>
      <c r="D97" s="73" t="s">
        <v>76</v>
      </c>
      <c r="E97" s="74" t="s">
        <v>77</v>
      </c>
      <c r="F97" s="73" t="s">
        <v>69</v>
      </c>
      <c r="G97" s="74" t="s">
        <v>70</v>
      </c>
      <c r="H97" s="73" t="s">
        <v>71</v>
      </c>
      <c r="I97" s="75" t="s">
        <v>72</v>
      </c>
      <c r="J97" s="73" t="s">
        <v>73</v>
      </c>
      <c r="K97" s="75" t="s">
        <v>78</v>
      </c>
      <c r="L97" s="73" t="s">
        <v>79</v>
      </c>
      <c r="M97" s="75" t="s">
        <v>80</v>
      </c>
      <c r="N97" s="73" t="s">
        <v>81</v>
      </c>
      <c r="O97" s="75" t="s">
        <v>82</v>
      </c>
      <c r="P97" s="1" t="s">
        <v>74</v>
      </c>
      <c r="Q97" s="8" t="s">
        <v>124</v>
      </c>
    </row>
    <row r="98" spans="1:17" ht="15.95" customHeight="1" x14ac:dyDescent="0.2">
      <c r="B98" s="51"/>
      <c r="C98" s="13" t="s">
        <v>37</v>
      </c>
      <c r="D98" s="58"/>
      <c r="E98" s="2"/>
      <c r="F98" s="58"/>
      <c r="G98" s="2"/>
      <c r="H98" s="58"/>
      <c r="I98" s="2"/>
      <c r="J98" s="58"/>
      <c r="K98" s="2"/>
      <c r="L98" s="58"/>
      <c r="M98" s="2"/>
      <c r="N98" s="58"/>
      <c r="O98" s="2"/>
      <c r="P98" s="58">
        <f>SUM(Misc[[#This Row],[January]:[December]])</f>
        <v>0</v>
      </c>
      <c r="Q98" s="2"/>
    </row>
    <row r="99" spans="1:17" ht="15.95" customHeight="1" x14ac:dyDescent="0.2">
      <c r="B99" s="51"/>
      <c r="C99" s="13" t="s">
        <v>37</v>
      </c>
      <c r="D99" s="58"/>
      <c r="E99" s="2"/>
      <c r="F99" s="58"/>
      <c r="G99" s="2"/>
      <c r="H99" s="58"/>
      <c r="I99" s="2"/>
      <c r="J99" s="58"/>
      <c r="K99" s="2"/>
      <c r="L99" s="58"/>
      <c r="M99" s="2"/>
      <c r="N99" s="58"/>
      <c r="O99" s="2"/>
      <c r="P99" s="58">
        <f>SUM(Misc[[#This Row],[January]:[December]])</f>
        <v>0</v>
      </c>
      <c r="Q99" s="9"/>
    </row>
    <row r="100" spans="1:17" ht="15.95" customHeight="1" x14ac:dyDescent="0.2">
      <c r="B100" s="51"/>
      <c r="C100" s="13" t="s">
        <v>37</v>
      </c>
      <c r="D100" s="58"/>
      <c r="E100" s="2"/>
      <c r="F100" s="58"/>
      <c r="G100" s="2"/>
      <c r="H100" s="58"/>
      <c r="I100" s="2"/>
      <c r="J100" s="58"/>
      <c r="K100" s="2"/>
      <c r="L100" s="58"/>
      <c r="M100" s="2"/>
      <c r="N100" s="58"/>
      <c r="O100" s="2"/>
      <c r="P100" s="58">
        <f>SUM(Misc[[#This Row],[January]:[December]])</f>
        <v>0</v>
      </c>
      <c r="Q100" s="2"/>
    </row>
    <row r="101" spans="1:17" ht="15.95" customHeight="1" x14ac:dyDescent="0.2">
      <c r="B101" s="51"/>
      <c r="C101" s="13" t="s">
        <v>37</v>
      </c>
      <c r="D101" s="58"/>
      <c r="E101" s="2"/>
      <c r="F101" s="58"/>
      <c r="G101" s="2"/>
      <c r="H101" s="58"/>
      <c r="I101" s="2"/>
      <c r="J101" s="58"/>
      <c r="K101" s="2"/>
      <c r="L101" s="58"/>
      <c r="M101" s="2"/>
      <c r="N101" s="58"/>
      <c r="O101" s="2"/>
      <c r="P101" s="58">
        <f>SUM(Misc[[#This Row],[January]:[December]])</f>
        <v>0</v>
      </c>
      <c r="Q101" s="9"/>
    </row>
    <row r="102" spans="1:17" ht="21" customHeight="1" x14ac:dyDescent="0.2">
      <c r="B102" s="44"/>
      <c r="C102" s="13" t="s">
        <v>37</v>
      </c>
      <c r="D102" s="58"/>
      <c r="E102" s="2"/>
      <c r="F102" s="58"/>
      <c r="G102" s="2"/>
      <c r="H102" s="58"/>
      <c r="I102" s="2"/>
      <c r="J102" s="58"/>
      <c r="K102" s="2"/>
      <c r="L102" s="58"/>
      <c r="M102" s="2"/>
      <c r="N102" s="58"/>
      <c r="O102" s="2"/>
      <c r="P102" s="58">
        <f>SUM(Misc[[#This Row],[January]:[December]])</f>
        <v>0</v>
      </c>
      <c r="Q102" s="2"/>
    </row>
    <row r="103" spans="1:17" ht="20.100000000000001" customHeight="1" thickBot="1" x14ac:dyDescent="0.25">
      <c r="C103" s="54" t="s">
        <v>40</v>
      </c>
      <c r="D103" s="55">
        <f>SUBTOTAL(109,Misc[January])</f>
        <v>0</v>
      </c>
      <c r="E103" s="55">
        <f>SUBTOTAL(109,Misc[February])</f>
        <v>0</v>
      </c>
      <c r="F103" s="55">
        <f>SUBTOTAL(109,Misc[March])</f>
        <v>0</v>
      </c>
      <c r="G103" s="55">
        <f>SUBTOTAL(109,Misc[April])</f>
        <v>0</v>
      </c>
      <c r="H103" s="55">
        <f>SUBTOTAL(109,Misc[May])</f>
        <v>0</v>
      </c>
      <c r="I103" s="55">
        <f>SUBTOTAL(109,Misc[June])</f>
        <v>0</v>
      </c>
      <c r="J103" s="55">
        <f>SUBTOTAL(109,Misc[July])</f>
        <v>0</v>
      </c>
      <c r="K103" s="55">
        <f>SUBTOTAL(109,Misc[August])</f>
        <v>0</v>
      </c>
      <c r="L103" s="55">
        <f>SUBTOTAL(109,Misc[September])</f>
        <v>0</v>
      </c>
      <c r="M103" s="55">
        <f>SUBTOTAL(109,Misc[October])</f>
        <v>0</v>
      </c>
      <c r="N103" s="55">
        <f>SUBTOTAL(109,Misc[November])</f>
        <v>0</v>
      </c>
      <c r="O103" s="55">
        <f>SUBTOTAL(109,Misc[December])</f>
        <v>0</v>
      </c>
      <c r="P103" s="55">
        <f>SUBTOTAL(109,Misc[Year])</f>
        <v>0</v>
      </c>
      <c r="Q103" s="56"/>
    </row>
    <row r="104" spans="1:17" ht="21" customHeight="1" thickTop="1" x14ac:dyDescent="0.2">
      <c r="A104" s="37" t="s">
        <v>107</v>
      </c>
      <c r="B104" s="44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</row>
    <row r="105" spans="1:17" ht="15.95" customHeight="1" x14ac:dyDescent="0.2">
      <c r="B105" s="44"/>
      <c r="C105" s="16" t="s">
        <v>52</v>
      </c>
      <c r="D105" s="22" t="s">
        <v>53</v>
      </c>
      <c r="E105" s="17" t="s">
        <v>54</v>
      </c>
      <c r="F105" s="22" t="s">
        <v>56</v>
      </c>
      <c r="G105" s="17" t="s">
        <v>57</v>
      </c>
      <c r="H105" s="22" t="s">
        <v>55</v>
      </c>
      <c r="I105" s="17" t="s">
        <v>58</v>
      </c>
      <c r="J105" s="22" t="s">
        <v>59</v>
      </c>
      <c r="K105" s="17" t="s">
        <v>60</v>
      </c>
      <c r="L105" s="22" t="s">
        <v>61</v>
      </c>
      <c r="M105" s="17" t="s">
        <v>62</v>
      </c>
      <c r="N105" s="22" t="s">
        <v>63</v>
      </c>
      <c r="O105" s="17" t="s">
        <v>64</v>
      </c>
      <c r="P105" s="22" t="s">
        <v>65</v>
      </c>
      <c r="Q105" s="39" t="s">
        <v>108</v>
      </c>
    </row>
    <row r="106" spans="1:17" ht="15.95" customHeight="1" x14ac:dyDescent="0.2">
      <c r="B106" s="44"/>
      <c r="C106" s="18" t="s">
        <v>38</v>
      </c>
      <c r="D106" s="20">
        <f>SUM(Misc[[#Totals],[January]],Financial[[#Totals],[January]],Personal[[#Totals],[January]],DuesAndSubscription[[#Totals],[January]],Recreation[[#Totals],[January]],Vacations[[#Totals],[January]],Health[[#Totals],[January]],Entertainment[[#Totals],[January]],Transportation[[#Totals],[January]],Daily[[#Totals],[January]],Home[[#Totals],[January]])</f>
        <v>0</v>
      </c>
      <c r="E106" s="19">
        <f>SUM(Misc[[#Totals],[February]],Financial[[#Totals],[February]],Personal[[#Totals],[February]],DuesAndSubscription[[#Totals],[February]],Recreation[[#Totals],[February]],Vacations[[#Totals],[February]],Health[[#Totals],[February]],Entertainment[[#Totals],[February]],Transportation[[#Totals],[February]],Daily[[#Totals],[February]],Home[[#Totals],[February]])</f>
        <v>0</v>
      </c>
      <c r="F106" s="20">
        <f>SUM(Misc[[#Totals],[March]],Financial[[#Totals],[March]],Personal[[#Totals],[March]],DuesAndSubscription[[#Totals],[March]],Recreation[[#Totals],[March]],Vacations[[#Totals],[March]],Health[[#Totals],[March]],Entertainment[[#Totals],[March]],Transportation[[#Totals],[March]],Daily[[#Totals],[March]],Home[[#Totals],[March]])</f>
        <v>0</v>
      </c>
      <c r="G106" s="19">
        <f>SUM(Misc[[#Totals],[April]],Financial[[#Totals],[April]],Personal[[#Totals],[April]],DuesAndSubscription[[#Totals],[April]],Recreation[[#Totals],[April]],Vacations[[#Totals],[April]],Health[[#Totals],[April]],Entertainment[[#Totals],[April]],Transportation[[#Totals],[April]],Daily[[#Totals],[April]],Home[[#Totals],[April]])</f>
        <v>0</v>
      </c>
      <c r="H106" s="20">
        <f>SUM(Misc[[#Totals],[May]],Financial[[#Totals],[May]],Personal[[#Totals],[May]],DuesAndSubscription[[#Totals],[May]],Recreation[[#Totals],[May]],Vacations[[#Totals],[May]],Health[[#Totals],[May]],Entertainment[[#Totals],[May]],Transportation[[#Totals],[May]],Daily[[#Totals],[May]],Home[[#Totals],[May]])</f>
        <v>0</v>
      </c>
      <c r="I106" s="19">
        <f>SUM(Misc[[#Totals],[June]],Financial[[#Totals],[June]],Personal[[#Totals],[June]],DuesAndSubscription[[#Totals],[June]],Recreation[[#Totals],[June]],Vacations[[#Totals],[June]],Health[[#Totals],[June]],Entertainment[[#Totals],[June]],Transportation[[#Totals],[June]],Daily[[#Totals],[June]],Home[[#Totals],[June]])</f>
        <v>0</v>
      </c>
      <c r="J106" s="20">
        <f>SUM(Misc[[#Totals],[July]],Financial[[#Totals],[July]],Personal[[#Totals],[July]],DuesAndSubscription[[#Totals],[July]],Recreation[[#Totals],[July]],Vacations[[#Totals],[July]],Health[[#Totals],[July]],Entertainment[[#Totals],[July]],Transportation[[#Totals],[July]],Daily[[#Totals],[July]],Home[[#Totals],[July]])</f>
        <v>0</v>
      </c>
      <c r="K106" s="19">
        <f>SUM(Misc[[#Totals],[August]],Financial[[#Totals],[August]],Personal[[#Totals],[August]],DuesAndSubscription[[#Totals],[August]],Recreation[[#Totals],[August]],Vacations[[#Totals],[August]],Health[[#Totals],[August]],Entertainment[[#Totals],[August]],Transportation[[#Totals],[August]],Daily[[#Totals],[August]],Home[[#Totals],[August]])</f>
        <v>0</v>
      </c>
      <c r="L106" s="20">
        <f>SUM(Misc[[#Totals],[September]],Financial[[#Totals],[September]],Personal[[#Totals],[September]],DuesAndSubscription[[#Totals],[September]],Recreation[[#Totals],[September]],Vacations[[#Totals],[September]],Health[[#Totals],[September]],Entertainment[[#Totals],[September]],Transportation[[#Totals],[September]],Daily[[#Totals],[September]],Home[[#Totals],[September]])</f>
        <v>0</v>
      </c>
      <c r="M106" s="19">
        <f>SUM(Misc[[#Totals],[October]],Financial[[#Totals],[October]],Personal[[#Totals],[October]],DuesAndSubscription[[#Totals],[October]],Recreation[[#Totals],[October]],Vacations[[#Totals],[October]],Health[[#Totals],[October]],Entertainment[[#Totals],[October]],Transportation[[#Totals],[October]],Daily[[#Totals],[October]],Home[[#Totals],[October]])</f>
        <v>0</v>
      </c>
      <c r="N106" s="20">
        <f>SUM(Misc[[#Totals],[November]],Financial[[#Totals],[November]],Personal[[#Totals],[November]],DuesAndSubscription[[#Totals],[November]],Recreation[[#Totals],[November]],Vacations[[#Totals],[November]],Health[[#Totals],[November]],Entertainment[[#Totals],[November]],Transportation[[#Totals],[November]],Daily[[#Totals],[November]],Home[[#Totals],[November]])</f>
        <v>0</v>
      </c>
      <c r="O106" s="19">
        <f>SUM(Misc[[#Totals],[December]],Financial[[#Totals],[December]],Personal[[#Totals],[December]],DuesAndSubscription[[#Totals],[December]],Recreation[[#Totals],[December]],Vacations[[#Totals],[December]],Health[[#Totals],[December]],Entertainment[[#Totals],[December]],Transportation[[#Totals],[December]],Daily[[#Totals],[December]],Home[[#Totals],[December]])</f>
        <v>0</v>
      </c>
      <c r="P106" s="20">
        <f>SUM(Misc[[#Totals],[Year]],Financial[[#Totals],[Year]],Personal[[#Totals],[Year]],DuesAndSubscription[[#Totals],[Year]],Recreation[[#Totals],[Year]],Vacations[[#Totals],[Year]],Health[[#Totals],[Year]],Entertainment[[#Totals],[Year]],Transportation[[#Totals],[Year]],Daily[[#Totals],[Year]],Home[[#Totals],[Year]])</f>
        <v>0</v>
      </c>
      <c r="Q106" s="19"/>
    </row>
    <row r="107" spans="1:17" ht="8.1" customHeight="1" x14ac:dyDescent="0.2">
      <c r="B107" s="44"/>
      <c r="C107" s="18" t="s">
        <v>39</v>
      </c>
      <c r="D107" s="20">
        <f>Income[[#Totals],[January]]-D106</f>
        <v>0</v>
      </c>
      <c r="E107" s="19">
        <f>Income[[#Totals],[February]]-E106</f>
        <v>0</v>
      </c>
      <c r="F107" s="20">
        <f>Income[[#Totals],[March]]-F106</f>
        <v>0</v>
      </c>
      <c r="G107" s="19">
        <f>Income[[#Totals],[April]]-G106</f>
        <v>0</v>
      </c>
      <c r="H107" s="20">
        <f>Income[[#Totals],[May]]-H106</f>
        <v>0</v>
      </c>
      <c r="I107" s="19">
        <f>Income[[#Totals],[June]]-I106</f>
        <v>0</v>
      </c>
      <c r="J107" s="20">
        <f>Income[[#Totals],[July]]-J106</f>
        <v>0</v>
      </c>
      <c r="K107" s="19">
        <f>Income[[#Totals],[August]]-K106</f>
        <v>0</v>
      </c>
      <c r="L107" s="20">
        <f>Income[[#Totals],[September]]-L106</f>
        <v>0</v>
      </c>
      <c r="M107" s="19">
        <f>Income[[#Totals],[October]]-M106</f>
        <v>0</v>
      </c>
      <c r="N107" s="20">
        <f>Income[[#Totals],[November]]-N106</f>
        <v>0</v>
      </c>
      <c r="O107" s="19">
        <f>Income[[#Totals],[December]]-O106</f>
        <v>0</v>
      </c>
      <c r="P107" s="20">
        <f>Income[[#Totals],[Year]]-P106</f>
        <v>0</v>
      </c>
      <c r="Q107" s="19"/>
    </row>
    <row r="108" spans="1:17" ht="30" customHeight="1" x14ac:dyDescent="0.2">
      <c r="C108" s="21"/>
      <c r="D108" s="23"/>
      <c r="E108" s="21"/>
      <c r="F108" s="23"/>
      <c r="G108" s="21"/>
      <c r="H108" s="23"/>
      <c r="I108" s="21"/>
      <c r="J108" s="23"/>
      <c r="K108" s="21"/>
      <c r="L108" s="23"/>
      <c r="M108" s="21"/>
      <c r="N108" s="23"/>
      <c r="O108" s="21"/>
      <c r="P108" s="23"/>
      <c r="Q108" s="21"/>
    </row>
  </sheetData>
  <mergeCells count="12">
    <mergeCell ref="B3:D3"/>
    <mergeCell ref="E3:P3"/>
    <mergeCell ref="C29:Q29"/>
    <mergeCell ref="C104:Q104"/>
    <mergeCell ref="C96:Q96"/>
    <mergeCell ref="C88:Q88"/>
    <mergeCell ref="C80:Q80"/>
    <mergeCell ref="C72:Q72"/>
    <mergeCell ref="C64:Q64"/>
    <mergeCell ref="C55:Q55"/>
    <mergeCell ref="C45:Q45"/>
    <mergeCell ref="C38:Q38"/>
  </mergeCells>
  <conditionalFormatting sqref="D107:P107">
    <cfRule type="cellIs" dxfId="352" priority="1" operator="lessThan">
      <formula>0</formula>
    </cfRule>
  </conditionalFormatting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ignoredErrors>
    <ignoredError sqref="D106:P106" calculatedColumn="1"/>
    <ignoredError sqref="P7:P9 P14:P18 P22:P27 P31:P36 P40:P43 P47:P53 P57:P62 P66:P69 P86 P90:P94 P98:P102 P78 P74:P77 P82:P85" emptyCellReference="1"/>
  </ignoredErrors>
  <drawing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BUDGET'!D15:O15</xm:f>
              <xm:sqref>Q15</xm:sqref>
            </x14:sparkline>
            <x14:sparkline>
              <xm:f>'PERSONAL BUDGET'!D16:O16</xm:f>
              <xm:sqref>Q16</xm:sqref>
            </x14:sparkline>
            <x14:sparkline>
              <xm:f>'PERSONAL BUDGET'!D17:O17</xm:f>
              <xm:sqref>Q17</xm:sqref>
            </x14:sparkline>
            <x14:sparkline>
              <xm:f>'PERSONAL BUDGET'!D18:O18</xm:f>
              <xm:sqref>Q18</xm:sqref>
            </x14:sparkline>
            <x14:sparkline>
              <xm:f>'PERSONAL BUDGET'!D19:O19</xm:f>
              <xm:sqref>Q19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BUDGET'!D22:O22</xm:f>
              <xm:sqref>Q22</xm:sqref>
            </x14:sparkline>
            <x14:sparkline>
              <xm:f>'PERSONAL BUDGET'!D23:O23</xm:f>
              <xm:sqref>Q23</xm:sqref>
            </x14:sparkline>
            <x14:sparkline>
              <xm:f>'PERSONAL BUDGET'!D24:O24</xm:f>
              <xm:sqref>Q24</xm:sqref>
            </x14:sparkline>
            <x14:sparkline>
              <xm:f>'PERSONAL BUDGET'!D25:O25</xm:f>
              <xm:sqref>Q25</xm:sqref>
            </x14:sparkline>
            <x14:sparkline>
              <xm:f>'PERSONAL BUDGET'!D26:O26</xm:f>
              <xm:sqref>Q26</xm:sqref>
            </x14:sparkline>
            <x14:sparkline>
              <xm:f>'PERSONAL BUDGET'!D27:O27</xm:f>
              <xm:sqref>Q27</xm:sqref>
            </x14:sparkline>
            <x14:sparkline>
              <xm:f>'PERSONAL BUDGET'!D28:O28</xm:f>
              <xm:sqref>Q28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BUDGET'!D31:O31</xm:f>
              <xm:sqref>Q31</xm:sqref>
            </x14:sparkline>
            <x14:sparkline>
              <xm:f>'PERSONAL BUDGET'!D32:O32</xm:f>
              <xm:sqref>Q32</xm:sqref>
            </x14:sparkline>
            <x14:sparkline>
              <xm:f>'PERSONAL BUDGET'!D33:O33</xm:f>
              <xm:sqref>Q33</xm:sqref>
            </x14:sparkline>
            <x14:sparkline>
              <xm:f>'PERSONAL BUDGET'!D34:O34</xm:f>
              <xm:sqref>Q34</xm:sqref>
            </x14:sparkline>
            <x14:sparkline>
              <xm:f>'PERSONAL BUDGET'!D35:O35</xm:f>
              <xm:sqref>Q35</xm:sqref>
            </x14:sparkline>
            <x14:sparkline>
              <xm:f>'PERSONAL BUDGET'!D36:O36</xm:f>
              <xm:sqref>Q36</xm:sqref>
            </x14:sparkline>
            <x14:sparkline>
              <xm:f>'PERSONAL BUDGET'!D37:O37</xm:f>
              <xm:sqref>Q37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BUDGET'!D40:O40</xm:f>
              <xm:sqref>Q40</xm:sqref>
            </x14:sparkline>
            <x14:sparkline>
              <xm:f>'PERSONAL BUDGET'!D41:O41</xm:f>
              <xm:sqref>Q41</xm:sqref>
            </x14:sparkline>
            <x14:sparkline>
              <xm:f>'PERSONAL BUDGET'!D42:O42</xm:f>
              <xm:sqref>Q42</xm:sqref>
            </x14:sparkline>
            <x14:sparkline>
              <xm:f>'PERSONAL BUDGET'!D43:O43</xm:f>
              <xm:sqref>Q43</xm:sqref>
            </x14:sparkline>
            <x14:sparkline>
              <xm:f>'PERSONAL BUDGET'!D44:O44</xm:f>
              <xm:sqref>Q44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BUDGET'!D47:O47</xm:f>
              <xm:sqref>Q47</xm:sqref>
            </x14:sparkline>
            <x14:sparkline>
              <xm:f>'PERSONAL BUDGET'!D48:O48</xm:f>
              <xm:sqref>Q48</xm:sqref>
            </x14:sparkline>
            <x14:sparkline>
              <xm:f>'PERSONAL BUDGET'!D49:O49</xm:f>
              <xm:sqref>Q49</xm:sqref>
            </x14:sparkline>
            <x14:sparkline>
              <xm:f>'PERSONAL BUDGET'!D50:O50</xm:f>
              <xm:sqref>Q50</xm:sqref>
            </x14:sparkline>
            <x14:sparkline>
              <xm:f>'PERSONAL BUDGET'!D51:O51</xm:f>
              <xm:sqref>Q51</xm:sqref>
            </x14:sparkline>
            <x14:sparkline>
              <xm:f>'PERSONAL BUDGET'!D52:O52</xm:f>
              <xm:sqref>Q52</xm:sqref>
            </x14:sparkline>
            <x14:sparkline>
              <xm:f>'PERSONAL BUDGET'!D53:O53</xm:f>
              <xm:sqref>Q53</xm:sqref>
            </x14:sparkline>
            <x14:sparkline>
              <xm:f>'PERSONAL BUDGET'!D54:O54</xm:f>
              <xm:sqref>Q54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BUDGET'!D57:O57</xm:f>
              <xm:sqref>Q57</xm:sqref>
            </x14:sparkline>
            <x14:sparkline>
              <xm:f>'PERSONAL BUDGET'!D58:O58</xm:f>
              <xm:sqref>Q58</xm:sqref>
            </x14:sparkline>
            <x14:sparkline>
              <xm:f>'PERSONAL BUDGET'!D59:O59</xm:f>
              <xm:sqref>Q59</xm:sqref>
            </x14:sparkline>
            <x14:sparkline>
              <xm:f>'PERSONAL BUDGET'!D60:O60</xm:f>
              <xm:sqref>Q60</xm:sqref>
            </x14:sparkline>
            <x14:sparkline>
              <xm:f>'PERSONAL BUDGET'!D61:O61</xm:f>
              <xm:sqref>Q61</xm:sqref>
            </x14:sparkline>
            <x14:sparkline>
              <xm:f>'PERSONAL BUDGET'!D62:O62</xm:f>
              <xm:sqref>Q62</xm:sqref>
            </x14:sparkline>
            <x14:sparkline>
              <xm:f>'PERSONAL BUDGET'!D63:O63</xm:f>
              <xm:sqref>Q63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BUDGET'!D66:O66</xm:f>
              <xm:sqref>Q66</xm:sqref>
            </x14:sparkline>
            <x14:sparkline>
              <xm:f>'PERSONAL BUDGET'!D67:O67</xm:f>
              <xm:sqref>Q67</xm:sqref>
            </x14:sparkline>
            <x14:sparkline>
              <xm:f>'PERSONAL BUDGET'!D68:O68</xm:f>
              <xm:sqref>Q68</xm:sqref>
            </x14:sparkline>
            <x14:sparkline>
              <xm:f>'PERSONAL BUDGET'!D69:O69</xm:f>
              <xm:sqref>Q69</xm:sqref>
            </x14:sparkline>
            <x14:sparkline>
              <xm:f>'PERSONAL BUDGET'!D71:O71</xm:f>
              <xm:sqref>Q71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BUDGET'!D74:O74</xm:f>
              <xm:sqref>Q74</xm:sqref>
            </x14:sparkline>
            <x14:sparkline>
              <xm:f>'PERSONAL BUDGET'!D75:O75</xm:f>
              <xm:sqref>Q75</xm:sqref>
            </x14:sparkline>
            <x14:sparkline>
              <xm:f>'PERSONAL BUDGET'!D76:O76</xm:f>
              <xm:sqref>Q76</xm:sqref>
            </x14:sparkline>
            <x14:sparkline>
              <xm:f>'PERSONAL BUDGET'!D77:O77</xm:f>
              <xm:sqref>Q77</xm:sqref>
            </x14:sparkline>
            <x14:sparkline>
              <xm:f>'PERSONAL BUDGET'!D78:O78</xm:f>
              <xm:sqref>Q78</xm:sqref>
            </x14:sparkline>
            <x14:sparkline>
              <xm:f>'PERSONAL BUDGET'!D79:O79</xm:f>
              <xm:sqref>Q79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BUDGET'!D82:O82</xm:f>
              <xm:sqref>Q82</xm:sqref>
            </x14:sparkline>
            <x14:sparkline>
              <xm:f>'PERSONAL BUDGET'!D83:O83</xm:f>
              <xm:sqref>Q83</xm:sqref>
            </x14:sparkline>
            <x14:sparkline>
              <xm:f>'PERSONAL BUDGET'!D84:O84</xm:f>
              <xm:sqref>Q84</xm:sqref>
            </x14:sparkline>
            <x14:sparkline>
              <xm:f>'PERSONAL BUDGET'!D85:O85</xm:f>
              <xm:sqref>Q85</xm:sqref>
            </x14:sparkline>
            <x14:sparkline>
              <xm:f>'PERSONAL BUDGET'!D86:O86</xm:f>
              <xm:sqref>Q86</xm:sqref>
            </x14:sparkline>
            <x14:sparkline>
              <xm:f>'PERSONAL BUDGET'!D87:O87</xm:f>
              <xm:sqref>Q87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BUDGET'!D90:O90</xm:f>
              <xm:sqref>Q90</xm:sqref>
            </x14:sparkline>
            <x14:sparkline>
              <xm:f>'PERSONAL BUDGET'!D91:O91</xm:f>
              <xm:sqref>Q91</xm:sqref>
            </x14:sparkline>
            <x14:sparkline>
              <xm:f>'PERSONAL BUDGET'!D92:O92</xm:f>
              <xm:sqref>Q92</xm:sqref>
            </x14:sparkline>
            <x14:sparkline>
              <xm:f>'PERSONAL BUDGET'!D93:O93</xm:f>
              <xm:sqref>Q93</xm:sqref>
            </x14:sparkline>
            <x14:sparkline>
              <xm:f>'PERSONAL BUDGET'!D94:O94</xm:f>
              <xm:sqref>Q94</xm:sqref>
            </x14:sparkline>
            <x14:sparkline>
              <xm:f>'PERSONAL BUDGET'!D95:O95</xm:f>
              <xm:sqref>Q95</xm:sqref>
            </x14:sparkline>
          </x14:sparklines>
        </x14:sparklineGroup>
        <x14:sparklineGroup displayEmptyCellsAs="gap" high="1" low="1">
          <x14:colorSeries theme="0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BUDGET'!D106:O106</xm:f>
              <xm:sqref>Q106</xm:sqref>
            </x14:sparkline>
            <x14:sparkline>
              <xm:f>'PERSONAL BUDGET'!D107:O107</xm:f>
              <xm:sqref>Q107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BUDGET'!D14:O14</xm:f>
              <xm:sqref>Q14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BUDGET'!D7:O7</xm:f>
              <xm:sqref>Q7</xm:sqref>
            </x14:sparkline>
            <x14:sparkline>
              <xm:f>'PERSONAL BUDGET'!D8:O8</xm:f>
              <xm:sqref>Q8</xm:sqref>
            </x14:sparkline>
            <x14:sparkline>
              <xm:f>'PERSONAL BUDGET'!D9:O9</xm:f>
              <xm:sqref>Q9</xm:sqref>
            </x14:sparkline>
            <x14:sparkline>
              <xm:f>'PERSONAL BUDGET'!D10:O10</xm:f>
              <xm:sqref>Q10</xm:sqref>
            </x14:sparkline>
          </x14:sparklines>
        </x14:sparklineGroup>
        <x14:sparklineGroup displayEmptyCellsAs="gap" high="1" low="1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BUDGET'!D98:O98</xm:f>
              <xm:sqref>Q98</xm:sqref>
            </x14:sparkline>
            <x14:sparkline>
              <xm:f>'PERSONAL BUDGET'!D99:O99</xm:f>
              <xm:sqref>Q99</xm:sqref>
            </x14:sparkline>
            <x14:sparkline>
              <xm:f>'PERSONAL BUDGET'!D100:O100</xm:f>
              <xm:sqref>Q100</xm:sqref>
            </x14:sparkline>
            <x14:sparkline>
              <xm:f>'PERSONAL BUDGET'!D101:O101</xm:f>
              <xm:sqref>Q101</xm:sqref>
            </x14:sparkline>
            <x14:sparkline>
              <xm:f>'PERSONAL BUDGET'!D102:O102</xm:f>
              <xm:sqref>Q102</xm:sqref>
            </x14:sparkline>
            <x14:sparkline>
              <xm:f>'PERSONAL BUDGET'!D103:O103</xm:f>
              <xm:sqref>Q103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Geoff Peterson</dc:creator>
  <cp:lastModifiedBy>Rachael Keuning</cp:lastModifiedBy>
  <dcterms:created xsi:type="dcterms:W3CDTF">2018-06-21T11:23:21Z</dcterms:created>
  <dcterms:modified xsi:type="dcterms:W3CDTF">2020-07-15T04:13:46Z</dcterms:modified>
</cp:coreProperties>
</file>